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20/02/relationships/classificationlabels" Target="docMetadata/LabelInfo.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codeName="ThisWorkbook" defaultThemeVersion="166925"/>
  <xr:revisionPtr revIDLastSave="0" documentId="8_{99087374-662D-4192-BFC1-6D7C9A5740E8}" xr6:coauthVersionLast="36" xr6:coauthVersionMax="36" xr10:uidLastSave="{00000000-0000-0000-0000-000000000000}"/>
  <bookViews>
    <workbookView xWindow="-108" yWindow="-108" windowWidth="23256" windowHeight="12456" activeTab="3" xr2:uid="{15539D50-41D7-4049-9456-39888B36BFA9}"/>
  </bookViews>
  <sheets>
    <sheet name="V" sheetId="23" r:id="rId1"/>
    <sheet name="S" sheetId="22" r:id="rId2"/>
    <sheet name="Listas" sheetId="7" r:id="rId3"/>
    <sheet name="Insumos" sheetId="14" r:id="rId4"/>
    <sheet name="Costo SCyD" sheetId="11" r:id="rId5"/>
    <sheet name="Resultados Caso I" sheetId="18" r:id="rId6"/>
    <sheet name="Resultados Caso II" sheetId="21" r:id="rId7"/>
  </sheets>
  <externalReferences>
    <externalReference r:id="rId8"/>
  </externalReferences>
  <definedNames>
    <definedName name="_Fill" hidden="1">#REF!</definedName>
    <definedName name="_Key1" hidden="1">#REF!</definedName>
    <definedName name="_Key2" hidden="1">#REF!</definedName>
    <definedName name="_Order1" hidden="1">255</definedName>
    <definedName name="_Order2" hidden="1">255</definedName>
    <definedName name="_p51" localSheetId="0" hidden="1">{"MG-2002-F1",#N/A,FALSE,"PPU-Telemig";"MG-2002-F2",#N/A,FALSE,"PPU-Telemig";"MG-2002-F3",#N/A,FALSE,"PPU-Telemig";"MG-2002-F4",#N/A,FALSE,"PPU-Telemig";"MG-2003-F1",#N/A,FALSE,"PPU-Telemig";"MG-2004-F1",#N/A,FALSE,"PPU-Telemig"}</definedName>
    <definedName name="_p51" hidden="1">{"MG-2002-F1",#N/A,FALSE,"PPU-Telemig";"MG-2002-F2",#N/A,FALSE,"PPU-Telemig";"MG-2002-F3",#N/A,FALSE,"PPU-Telemig";"MG-2002-F4",#N/A,FALSE,"PPU-Telemig";"MG-2003-F1",#N/A,FALSE,"PPU-Telemig";"MG-2004-F1",#N/A,FALSE,"PPU-Telemig"}</definedName>
    <definedName name="_RAN1">"A1..J66"</definedName>
    <definedName name="_Regression_Int" hidden="1">1</definedName>
    <definedName name="_Sort" hidden="1">'[1]SOPOCTprod-pagos99'!#REF!</definedName>
    <definedName name="AccessDatabase" hidden="1">"C:\Mis documentos\Plan99_Ad\CALCULOB2.mdb"</definedName>
    <definedName name="anscount" hidden="1">1</definedName>
    <definedName name="ARE" localSheetId="0" hidden="1">{"MG-2002-F1",#N/A,FALSE,"PPU-Telemig";"MG-2002-F2",#N/A,FALSE,"PPU-Telemig";"MG-2002-F3",#N/A,FALSE,"PPU-Telemig";"MG-2002-F4",#N/A,FALSE,"PPU-Telemig";"MG-2003-F1",#N/A,FALSE,"PPU-Telemig";"MG-2004-F1",#N/A,FALSE,"PPU-Telemig"}</definedName>
    <definedName name="ARE" hidden="1">{"MG-2002-F1",#N/A,FALSE,"PPU-Telemig";"MG-2002-F2",#N/A,FALSE,"PPU-Telemig";"MG-2002-F3",#N/A,FALSE,"PPU-Telemig";"MG-2002-F4",#N/A,FALSE,"PPU-Telemig";"MG-2003-F1",#N/A,FALSE,"PPU-Telemig";"MG-2004-F1",#N/A,FALSE,"PPU-Telemig"}</definedName>
    <definedName name="AS2DocOpenMode" hidden="1">"AS2DocumentEdit"</definedName>
    <definedName name="AS2ReportLS" hidden="1">1</definedName>
    <definedName name="AS2SyncStepLS" hidden="1">0</definedName>
    <definedName name="AS2TickmarkLS" hidden="1">#REF!</definedName>
    <definedName name="AS2VersionLS" hidden="1">300</definedName>
    <definedName name="ASADADADASD" localSheetId="0" hidden="1">{#N/A,#N/A,FALSE,"DCD-Cs";#N/A,#N/A,FALSE,"LPR";#N/A,#N/A,FALSE,"LPR-LOU";#N/A,#N/A,FALSE,"GPS1100";#N/A,#N/A,FALSE,"Secure7"}</definedName>
    <definedName name="ASADADADASD" hidden="1">{#N/A,#N/A,FALSE,"DCD-Cs";#N/A,#N/A,FALSE,"LPR";#N/A,#N/A,FALSE,"LPR-LOU";#N/A,#N/A,FALSE,"GPS1100";#N/A,#N/A,FALSE,"Secure7"}</definedName>
    <definedName name="ASFDA" localSheetId="0" hidden="1">{"MG-2002-F1",#N/A,FALSE,"PPU-Telemig";"MG-2002-F2",#N/A,FALSE,"PPU-Telemig";"MG-2002-F3",#N/A,FALSE,"PPU-Telemig";"MG-2002-F4",#N/A,FALSE,"PPU-Telemig";"MG-2003-F1",#N/A,FALSE,"PPU-Telemig";"MG-2004-F1",#N/A,FALSE,"PPU-Telemig"}</definedName>
    <definedName name="ASFDA" hidden="1">{"MG-2002-F1",#N/A,FALSE,"PPU-Telemig";"MG-2002-F2",#N/A,FALSE,"PPU-Telemig";"MG-2002-F3",#N/A,FALSE,"PPU-Telemig";"MG-2002-F4",#N/A,FALSE,"PPU-Telemig";"MG-2003-F1",#N/A,FALSE,"PPU-Telemig";"MG-2004-F1",#N/A,FALSE,"PPU-Telemig"}</definedName>
    <definedName name="Avantel" localSheetId="0" hidden="1">{"'Edit'!$A$1:$V$2277"}</definedName>
    <definedName name="Avantel" hidden="1">{"'Edit'!$A$1:$V$2277"}</definedName>
    <definedName name="BG_Del" hidden="1">15</definedName>
    <definedName name="BG_Ins" hidden="1">4</definedName>
    <definedName name="BG_Mod" hidden="1">6</definedName>
    <definedName name="billion" localSheetId="1">1000000000</definedName>
    <definedName name="bit.conversion">1024</definedName>
    <definedName name="bit.per.byte">8</definedName>
    <definedName name="calidad.SAIB">Insumos!$D$34:$D$37</definedName>
    <definedName name="cell.pi">2.6</definedName>
    <definedName name="costo.unitario">Insumos!$K$19:$O$21</definedName>
    <definedName name="costos.acceso">Insumos!$K$75:$O$97</definedName>
    <definedName name="CV" localSheetId="0" hidden="1">{"'Edit'!$A$1:$V$2277"}</definedName>
    <definedName name="CV" hidden="1">{"'Edit'!$A$1:$V$2277"}</definedName>
    <definedName name="days.per.month">30.42</definedName>
    <definedName name="days.per.year">365</definedName>
    <definedName name="DME_Dirty" hidden="1">"False"</definedName>
    <definedName name="EE" localSheetId="0" hidden="1">{"MG-2002-F1",#N/A,FALSE,"PPU-Telemig";"MG-2002-F2",#N/A,FALSE,"PPU-Telemig";"MG-2002-F3",#N/A,FALSE,"PPU-Telemig";"MG-2002-F4",#N/A,FALSE,"PPU-Telemig";"MG-2003-F1",#N/A,FALSE,"PPU-Telemig";"MG-2004-F1",#N/A,FALSE,"PPU-Telemig"}</definedName>
    <definedName name="EE" hidden="1">{"MG-2002-F1",#N/A,FALSE,"PPU-Telemig";"MG-2002-F2",#N/A,FALSE,"PPU-Telemig";"MG-2002-F3",#N/A,FALSE,"PPU-Telemig";"MG-2002-F4",#N/A,FALSE,"PPU-Telemig";"MG-2003-F1",#N/A,FALSE,"PPU-Telemig";"MG-2004-F1",#N/A,FALSE,"PPU-Telemig"}</definedName>
    <definedName name="eee" localSheetId="0" hidden="1">{"MG-2002-F1",#N/A,FALSE,"PPU-Telemig";"MG-2002-F2",#N/A,FALSE,"PPU-Telemig";"MG-2002-F3",#N/A,FALSE,"PPU-Telemig";"MG-2002-F4",#N/A,FALSE,"PPU-Telemig";"MG-2003-F1",#N/A,FALSE,"PPU-Telemig";"MG-2004-F1",#N/A,FALSE,"PPU-Telemig"}</definedName>
    <definedName name="eee" hidden="1">{"MG-2002-F1",#N/A,FALSE,"PPU-Telemig";"MG-2002-F2",#N/A,FALSE,"PPU-Telemig";"MG-2002-F3",#N/A,FALSE,"PPU-Telemig";"MG-2002-F4",#N/A,FALSE,"PPU-Telemig";"MG-2003-F1",#N/A,FALSE,"PPU-Telemig";"MG-2004-F1",#N/A,FALSE,"PPU-Telemig"}</definedName>
    <definedName name="EFTRT" localSheetId="0" hidden="1">{"'72'!$A$1:$N$43"}</definedName>
    <definedName name="EFTRT" hidden="1">{"'72'!$A$1:$N$43"}</definedName>
    <definedName name="epsilon">0.000001</definedName>
    <definedName name="factor.calidad.SAIB">Insumos!$M$34:$M$37</definedName>
    <definedName name="factor.simetria.SAIB">Insumos!$M$28:$M$29</definedName>
    <definedName name="factor.vel.SAIB">Insumos!$M$42:$M$64</definedName>
    <definedName name="FF" localSheetId="0" hidden="1">{"'Edit'!$A$1:$V$2277"}</definedName>
    <definedName name="FF" hidden="1">{"'Edit'!$A$1:$V$2277"}</definedName>
    <definedName name="FFF" localSheetId="0" hidden="1">{"MG-2002-F1",#N/A,FALSE,"PPU-Telemig";"MG-2002-F2",#N/A,FALSE,"PPU-Telemig";"MG-2002-F3",#N/A,FALSE,"PPU-Telemig";"MG-2002-F4",#N/A,FALSE,"PPU-Telemig";"MG-2003-F1",#N/A,FALSE,"PPU-Telemig";"MG-2004-F1",#N/A,FALSE,"PPU-Telemig"}</definedName>
    <definedName name="FFF" hidden="1">{"MG-2002-F1",#N/A,FALSE,"PPU-Telemig";"MG-2002-F2",#N/A,FALSE,"PPU-Telemig";"MG-2002-F3",#N/A,FALSE,"PPU-Telemig";"MG-2002-F4",#N/A,FALSE,"PPU-Telemig";"MG-2003-F1",#N/A,FALSE,"PPU-Telemig";"MG-2004-F1",#N/A,FALSE,"PPU-Telemig"}</definedName>
    <definedName name="FG" localSheetId="0" hidden="1">{"'Edit'!$A$1:$V$2277"}</definedName>
    <definedName name="FG" hidden="1">{"'Edit'!$A$1:$V$2277"}</definedName>
    <definedName name="FSA" localSheetId="0" hidden="1">{"MG-2002-F1",#N/A,FALSE,"PPU-Telemig";"MG-2002-F2",#N/A,FALSE,"PPU-Telemig";"MG-2002-F3",#N/A,FALSE,"PPU-Telemig";"MG-2002-F4",#N/A,FALSE,"PPU-Telemig";"MG-2003-F1",#N/A,FALSE,"PPU-Telemig";"MG-2004-F1",#N/A,FALSE,"PPU-Telemig"}</definedName>
    <definedName name="FSA" hidden="1">{"MG-2002-F1",#N/A,FALSE,"PPU-Telemig";"MG-2002-F2",#N/A,FALSE,"PPU-Telemig";"MG-2002-F3",#N/A,FALSE,"PPU-Telemig";"MG-2002-F4",#N/A,FALSE,"PPU-Telemig";"MG-2003-F1",#N/A,FALSE,"PPU-Telemig";"MG-2004-F1",#N/A,FALSE,"PPU-Telemig"}</definedName>
    <definedName name="FTGYH" localSheetId="0"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FTGYH"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gary" localSheetId="0" hidden="1">{"'Edit'!$A$1:$V$2277"}</definedName>
    <definedName name="gary" hidden="1">{"'Edit'!$A$1:$V$2277"}</definedName>
    <definedName name="geral" localSheetId="0" hidden="1">{"MG-2002-F1",#N/A,FALSE,"PPU-Telemig";"MG-2002-F2",#N/A,FALSE,"PPU-Telemig";"MG-2002-F3",#N/A,FALSE,"PPU-Telemig";"MG-2002-F4",#N/A,FALSE,"PPU-Telemig";"MG-2003-F1",#N/A,FALSE,"PPU-Telemig";"MG-2004-F1",#N/A,FALSE,"PPU-Telemig"}</definedName>
    <definedName name="geral" hidden="1">{"MG-2002-F1",#N/A,FALSE,"PPU-Telemig";"MG-2002-F2",#N/A,FALSE,"PPU-Telemig";"MG-2002-F3",#N/A,FALSE,"PPU-Telemig";"MG-2002-F4",#N/A,FALSE,"PPU-Telemig";"MG-2003-F1",#N/A,FALSE,"PPU-Telemig";"MG-2004-F1",#N/A,FALSE,"PPU-Telemig"}</definedName>
    <definedName name="GF" localSheetId="0" hidden="1">{"'Edit'!$A$1:$V$2277"}</definedName>
    <definedName name="GF" hidden="1">{"'Edit'!$A$1:$V$2277"}</definedName>
    <definedName name="HB" localSheetId="0" hidden="1">{"'Edit'!$A$1:$V$2277"}</definedName>
    <definedName name="HB" hidden="1">{"'Edit'!$A$1:$V$2277"}</definedName>
    <definedName name="HJ" localSheetId="0" hidden="1">{"'Edit'!$A$1:$V$2277"}</definedName>
    <definedName name="HJ" hidden="1">{"'Edit'!$A$1:$V$2277"}</definedName>
    <definedName name="hours.per.day">24</definedName>
    <definedName name="HTML_CodePage" hidden="1">1252</definedName>
    <definedName name="HTML_Cont" localSheetId="0" hidden="1">{"'Edit'!$A$1:$V$2277"}</definedName>
    <definedName name="HTML_Cont" hidden="1">{"'Edit'!$A$1:$V$2277"}</definedName>
    <definedName name="HTML_Control" localSheetId="0" hidden="1">{"'72'!$A$1:$N$43"}</definedName>
    <definedName name="HTML_Control" hidden="1">{"'72'!$A$1:$N$43"}</definedName>
    <definedName name="HTML_Control_" localSheetId="0" hidden="1">{"'Edit'!$A$1:$V$2277"}</definedName>
    <definedName name="HTML_Control_" hidden="1">{"'Edit'!$A$1:$V$2277"}</definedName>
    <definedName name="HTML_Description" hidden="1">""</definedName>
    <definedName name="HTML_Email" hidden="1">""</definedName>
    <definedName name="HTML_Header" hidden="1">"72"</definedName>
    <definedName name="HTML_LastUpdate" hidden="1">"20/10/98"</definedName>
    <definedName name="HTML_LineAfter" hidden="1">FALSE</definedName>
    <definedName name="HTML_LineBefore" hidden="1">FALSE</definedName>
    <definedName name="HTML_Name" hidden="1">"MVARGAS"</definedName>
    <definedName name="HTML_OBDlg2" hidden="1">TRUE</definedName>
    <definedName name="HTML_OBDlg4" hidden="1">TRUE</definedName>
    <definedName name="HTML_OS" hidden="1">0</definedName>
    <definedName name="HTML_PathFile" hidden="1">"C:\Mis documentos\Topologias\Tx\NDI PASEO\HTML.htm"</definedName>
    <definedName name="HTML_Title" hidden="1">"NA_PETROLERA"</definedName>
    <definedName name="HTMLCont" localSheetId="0" hidden="1">{"'Edit'!$A$1:$V$2277"}</definedName>
    <definedName name="HTMLCont" hidden="1">{"'Edit'!$A$1:$V$2277"}</definedName>
    <definedName name="HTMLControl" localSheetId="0" hidden="1">{"'Edit'!$A$1:$V$2277"}</definedName>
    <definedName name="HTMLControl" hidden="1">{"'Edit'!$A$1:$V$2277"}</definedName>
    <definedName name="HTMLControl_" localSheetId="0" hidden="1">{"'Edit'!$A$1:$V$2277"}</definedName>
    <definedName name="HTMLControl_" hidden="1">{"'Edit'!$A$1:$V$2277"}</definedName>
    <definedName name="hundred">100</definedName>
    <definedName name="hxw" localSheetId="0" hidden="1">{"'Edit'!$A$1:$V$2277"}</definedName>
    <definedName name="hxw" hidden="1">{"'Edit'!$A$1:$V$2277"}</definedName>
    <definedName name="indice.tiempo">Listas!$E$12:$I$12</definedName>
    <definedName name="Jan" localSheetId="0" hidden="1">{"'Edit'!$A$1:$V$2277"}</definedName>
    <definedName name="Jan" hidden="1">{"'Edit'!$A$1:$V$2277"}</definedName>
    <definedName name="JKKL" localSheetId="0" hidden="1">{"'Edit'!$A$1:$V$2277"}</definedName>
    <definedName name="JKKL" hidden="1">{"'Edit'!$A$1:$V$2277"}</definedName>
    <definedName name="KL" localSheetId="0" hidden="1">{"'Edit'!$A$1:$V$2277"}</definedName>
    <definedName name="KL" hidden="1">{"'Edit'!$A$1:$V$2277"}</definedName>
    <definedName name="KLÑKLÑK" localSheetId="0" hidden="1">{#N/A,#N/A,FALSE,"523,Dual2E,SmartSSM";#N/A,#N/A,FALSE,"523,2E,3E,SmartSSM";#N/A,#N/A,FALSE,"523,Dual3E,SmartSSM"}</definedName>
    <definedName name="KLÑKLÑK" hidden="1">{#N/A,#N/A,FALSE,"523,Dual2E,SmartSSM";#N/A,#N/A,FALSE,"523,2E,3E,SmartSSM";#N/A,#N/A,FALSE,"523,Dual3E,SmartSSM"}</definedName>
    <definedName name="KO" localSheetId="0" hidden="1">{"'Edit'!$A$1:$V$2277"}</definedName>
    <definedName name="KO" hidden="1">{"'Edit'!$A$1:$V$2277"}</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x" localSheetId="0" hidden="1">{"'Edit'!$A$1:$V$2277"}</definedName>
    <definedName name="lx" hidden="1">{"'Edit'!$A$1:$V$2277"}</definedName>
    <definedName name="lz" localSheetId="0" hidden="1">{"'Edit'!$A$1:$V$2277"}</definedName>
    <definedName name="lz" hidden="1">{"'Edit'!$A$1:$V$2277"}</definedName>
    <definedName name="MARTIN" localSheetId="0" hidden="1">{"'Edit'!$A$1:$V$2277"}</definedName>
    <definedName name="MARTIN" hidden="1">{"'Edit'!$A$1:$V$2277"}</definedName>
    <definedName name="MAT" localSheetId="0" hidden="1">{"'Edit'!$A$1:$V$2277"}</definedName>
    <definedName name="MAT" hidden="1">{"'Edit'!$A$1:$V$2277"}</definedName>
    <definedName name="million" localSheetId="1">1000000</definedName>
    <definedName name="minutes.per.hour">60</definedName>
    <definedName name="mmm" localSheetId="0" hidden="1">{"MG-2002-F1",#N/A,FALSE,"PPU-Telemig";"MG-2002-F2",#N/A,FALSE,"PPU-Telemig";"MG-2002-F3",#N/A,FALSE,"PPU-Telemig";"MG-2002-F4",#N/A,FALSE,"PPU-Telemig";"MG-2003-F1",#N/A,FALSE,"PPU-Telemig";"MG-2004-F1",#N/A,FALSE,"PPU-Telemig"}</definedName>
    <definedName name="mmm" hidden="1">{"MG-2002-F1",#N/A,FALSE,"PPU-Telemig";"MG-2002-F2",#N/A,FALSE,"PPU-Telemig";"MG-2002-F3",#N/A,FALSE,"PPU-Telemig";"MG-2002-F4",#N/A,FALSE,"PPU-Telemig";"MG-2003-F1",#N/A,FALSE,"PPU-Telemig";"MG-2004-F1",#N/A,FALSE,"PPU-Telemig"}</definedName>
    <definedName name="monlogo">"Image 69"</definedName>
    <definedName name="months">12</definedName>
    <definedName name="months.per.year">12</definedName>
    <definedName name="N" localSheetId="0" hidden="1">{"'Edit'!$A$1:$V$2277"}</definedName>
    <definedName name="N" hidden="1">{"'Edit'!$A$1:$V$2277"}</definedName>
    <definedName name="Network_minutes_per_Mbps">Listas!$E$4</definedName>
    <definedName name="niveles.desagregacion">Insumos!$D$19:$D$21</definedName>
    <definedName name="NORTEL" localSheetId="0" hidden="1">{"'Edit'!$A$1:$V$2277"}</definedName>
    <definedName name="NORTEL" hidden="1">{"'Edit'!$A$1:$V$2277"}</definedName>
    <definedName name="ÑJÑL" localSheetId="0" hidden="1">Main.SAPF4Help()</definedName>
    <definedName name="ÑJÑL" hidden="1">Main.SAPF4Help()</definedName>
    <definedName name="ÑL" localSheetId="0" hidden="1">{"'Edit'!$A$1:$V$2277"}</definedName>
    <definedName name="ÑL" hidden="1">{"'Edit'!$A$1:$V$2277"}</definedName>
    <definedName name="PUEBLA" localSheetId="0" hidden="1">{"'72'!$A$1:$N$43"}</definedName>
    <definedName name="PUEBLA" hidden="1">{"'72'!$A$1:$N$43"}</definedName>
    <definedName name="QW" localSheetId="0" hidden="1">{"'Edit'!$A$1:$V$2277"}</definedName>
    <definedName name="QW" hidden="1">{"'Edit'!$A$1:$V$2277"}</definedName>
    <definedName name="QWWSSW" localSheetId="0"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QWWSSW"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res" localSheetId="0" hidden="1">{"MG-2002-F1",#N/A,FALSE,"PPU-Telemig";"MG-2002-F2",#N/A,FALSE,"PPU-Telemig";"MG-2002-F3",#N/A,FALSE,"PPU-Telemig";"MG-2002-F4",#N/A,FALSE,"PPU-Telemig";"MG-2003-F1",#N/A,FALSE,"PPU-Telemig";"MG-2004-F1",#N/A,FALSE,"PPU-Telemig"}</definedName>
    <definedName name="res" hidden="1">{"MG-2002-F1",#N/A,FALSE,"PPU-Telemig";"MG-2002-F2",#N/A,FALSE,"PPU-Telemig";"MG-2002-F3",#N/A,FALSE,"PPU-Telemig";"MG-2002-F4",#N/A,FALSE,"PPU-Telemig";"MG-2003-F1",#N/A,FALSE,"PPU-Telemig";"MG-2004-F1",#N/A,FALSE,"PPU-Telemig"}</definedName>
    <definedName name="resumen" localSheetId="0" hidden="1">Main.SAPF4Help()</definedName>
    <definedName name="resumen" hidden="1">Main.SAPF4Help()</definedName>
    <definedName name="RF" localSheetId="0" hidden="1">{"'Edit'!$A$1:$V$2277"}</definedName>
    <definedName name="RF" hidden="1">{"'Edit'!$A$1:$V$2277"}</definedName>
    <definedName name="RR" localSheetId="0" hidden="1">{"MG-2002-F1",#N/A,FALSE,"PPU-Telemig";"MG-2002-F2",#N/A,FALSE,"PPU-Telemig";"MG-2002-F3",#N/A,FALSE,"PPU-Telemig";"MG-2002-F4",#N/A,FALSE,"PPU-Telemig";"MG-2003-F1",#N/A,FALSE,"PPU-Telemig";"MG-2004-F1",#N/A,FALSE,"PPU-Telemig"}</definedName>
    <definedName name="RR" hidden="1">{"MG-2002-F1",#N/A,FALSE,"PPU-Telemig";"MG-2002-F2",#N/A,FALSE,"PPU-Telemig";"MG-2002-F3",#N/A,FALSE,"PPU-Telemig";"MG-2002-F4",#N/A,FALSE,"PPU-Telemig";"MG-2003-F1",#N/A,FALSE,"PPU-Telemig";"MG-2004-F1",#N/A,FALSE,"PPU-Telemig"}</definedName>
    <definedName name="SAP" localSheetId="0" hidden="1">Main.SAPF4Help()</definedName>
    <definedName name="SAP" hidden="1">Main.SAPF4Help()</definedName>
    <definedName name="SAPBEXdnldView" hidden="1">"3UCLXGX5U860E2OHQHIF1OFNZ"</definedName>
    <definedName name="SAPBEXrevision" hidden="1">1</definedName>
    <definedName name="SAPBEXsysID" hidden="1">"BIP"</definedName>
    <definedName name="SAPBEXwbID" hidden="1">"44TPQ9003VV6KHYAEWIYD8BPR"</definedName>
    <definedName name="SAPFuncF4Help" localSheetId="0" hidden="1">Main.SAPF4Help()</definedName>
    <definedName name="SAPFuncF4Help" hidden="1">Main.SAPF4Help()</definedName>
    <definedName name="SAPFuncF5Help" localSheetId="0" hidden="1">Main.SAPF4Help()</definedName>
    <definedName name="SAPFuncF5Help" hidden="1">Main.SAPF4Help()</definedName>
    <definedName name="scenario_selected">"'!$D$46"</definedName>
    <definedName name="seconds.per.hour">3600</definedName>
    <definedName name="seconds.per.minute">60</definedName>
    <definedName name="simetria.SAIB">Insumos!$D$28:$D$29</definedName>
    <definedName name="TELMEX" localSheetId="0" hidden="1">{"'Edit'!$A$1:$V$2277"}</definedName>
    <definedName name="TELMEX" hidden="1">{"'Edit'!$A$1:$V$2277"}</definedName>
    <definedName name="TF" localSheetId="0" hidden="1">{"'Edit'!$A$1:$V$2277"}</definedName>
    <definedName name="TF" hidden="1">{"'Edit'!$A$1:$V$2277"}</definedName>
    <definedName name="thousand" localSheetId="1">1000</definedName>
    <definedName name="UIOPO" localSheetId="0" hidden="1">{#N/A,#N/A,FALSE,"523,Dual 2E,Smart";#N/A,#N/A,FALSE,"523,ST2,ST3,Smart";#N/A,#N/A,FALSE," 523,Dual3E,Smart"}</definedName>
    <definedName name="UIOPO" hidden="1">{#N/A,#N/A,FALSE,"523,Dual 2E,Smart";#N/A,#N/A,FALSE,"523,ST2,ST3,Smart";#N/A,#N/A,FALSE," 523,Dual3E,Smart"}</definedName>
    <definedName name="vel.SAIB">Listas!$C$4:$C$26</definedName>
    <definedName name="vtas" localSheetId="0" hidden="1">Main.SAPF4Help()</definedName>
    <definedName name="vtas" hidden="1">Main.SAPF4Help()</definedName>
    <definedName name="we" localSheetId="0" hidden="1">{"MG-2002-F1",#N/A,FALSE,"PPU-Telemig";"MG-2002-F2",#N/A,FALSE,"PPU-Telemig";"MG-2002-F3",#N/A,FALSE,"PPU-Telemig";"MG-2002-F4",#N/A,FALSE,"PPU-Telemig";"MG-2003-F1",#N/A,FALSE,"PPU-Telemig";"MG-2004-F1",#N/A,FALSE,"PPU-Telemig"}</definedName>
    <definedName name="we" hidden="1">{"MG-2002-F1",#N/A,FALSE,"PPU-Telemig";"MG-2002-F2",#N/A,FALSE,"PPU-Telemig";"MG-2002-F3",#N/A,FALSE,"PPU-Telemig";"MG-2002-F4",#N/A,FALSE,"PPU-Telemig";"MG-2003-F1",#N/A,FALSE,"PPU-Telemig";"MG-2004-F1",#N/A,FALSE,"PPU-Telemig"}</definedName>
    <definedName name="WERTT" localSheetId="0" hidden="1">{"'Edit'!$A$1:$V$2277"}</definedName>
    <definedName name="WERTT" hidden="1">{"'Edit'!$A$1:$V$2277"}</definedName>
    <definedName name="WERTTYU" localSheetId="0" hidden="1">{"'Edit'!$A$1:$V$2277"}</definedName>
    <definedName name="WERTTYU" hidden="1">{"'Edit'!$A$1:$V$2277"}</definedName>
    <definedName name="wrn.All." localSheetId="0"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wrn.All." hidden="1">{#N/A,#N/A,FALSE,"DCD-Cs";#N/A,#N/A,FALSE,"LPR";#N/A,#N/A,FALSE,"LPR-LOU";#N/A,#N/A,FALSE,"GPS1100";#N/A,#N/A,FALSE,"Secure7";#N/A,#N/A,FALSE,"523, Dual 2E";#N/A,#N/A,FALSE,"523,2E,3E";#N/A,#N/A,FALSE,"523, Dual 3E";#N/A,#N/A,FALSE,"520";#N/A,#N/A,FALSE,"520,3E";#N/A,#N/A,FALSE,"523,Dual 2E,Smart";#N/A,#N/A,FALSE,"523,ST2,ST3,Smart";#N/A,#N/A,FALSE," 523,Dual3E,Smart";#N/A,#N/A,FALSE,"523,Dual2E,SmartSSM";#N/A,#N/A,FALSE,"523,2E,3E,SmartSSM";#N/A,#N/A,FALSE,"523,Dual3E,SmartSSM"}</definedName>
    <definedName name="wrn.BA._.REPORT." localSheetId="0"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wrn.BA._.REPORT." hidden="1">{#N/A,#N/A,FALSE,"GNI Hub";#N/A,#N/A,FALSE,"GNI Pop";#N/A,#N/A,FALSE,"Cesium";#N/A,#N/A,FALSE,"LPR";#N/A,#N/A,FALSE,"LPR-LOU";#N/A,#N/A,FALSE,"GPS1100";#N/A,#N/A,FALSE,"523, Dual 2E";#N/A,#N/A,FALSE,"523,2E,3E";#N/A,#N/A,FALSE,"523, Dual 3E";#N/A,#N/A,FALSE,"520";#N/A,#N/A,FALSE,"520,3E";#N/A,#N/A,FALSE,"523,Dual 2E,Smart";#N/A,#N/A,FALSE,"523,ST2,ST3,Smart";#N/A,#N/A,FALSE," 523,Dual3E,Smart";#N/A,#N/A,FALSE,"523,Dual2E,SmartSSM";#N/A,#N/A,FALSE,"523,2E,3E,SmartSSM";#N/A,#N/A,FALSE,"523,Dual3E,SmartSSM";#N/A,#N/A,FALSE,"GNI Price Summary"}</definedName>
    <definedName name="wrn.Classic._.Bits." localSheetId="0" hidden="1">{#N/A,#N/A,FALSE,"523, Dual 2E";#N/A,#N/A,FALSE,"523,2E,3E";#N/A,#N/A,FALSE,"523, Dual 3E";#N/A,#N/A,FALSE,"520";#N/A,#N/A,FALSE,"520,3E"}</definedName>
    <definedName name="wrn.Classic._.Bits." hidden="1">{#N/A,#N/A,FALSE,"523, Dual 2E";#N/A,#N/A,FALSE,"523,2E,3E";#N/A,#N/A,FALSE,"523, Dual 3E";#N/A,#N/A,FALSE,"520";#N/A,#N/A,FALSE,"520,3E"}</definedName>
    <definedName name="wrn.LPU._.MG." localSheetId="0" hidden="1">{"MG-2002-F1",#N/A,FALSE,"PPU-Telemig";"MG-2002-F2",#N/A,FALSE,"PPU-Telemig";"MG-2002-F3",#N/A,FALSE,"PPU-Telemig";"MG-2002-F4",#N/A,FALSE,"PPU-Telemig";"MG-2003-F1",#N/A,FALSE,"PPU-Telemig";"MG-2004-F1",#N/A,FALSE,"PPU-Telemig"}</definedName>
    <definedName name="wrn.LPU._.MG." hidden="1">{"MG-2002-F1",#N/A,FALSE,"PPU-Telemig";"MG-2002-F2",#N/A,FALSE,"PPU-Telemig";"MG-2002-F3",#N/A,FALSE,"PPU-Telemig";"MG-2002-F4",#N/A,FALSE,"PPU-Telemig";"MG-2003-F1",#N/A,FALSE,"PPU-Telemig";"MG-2004-F1",#N/A,FALSE,"PPU-Telemig"}</definedName>
    <definedName name="wrn.PRS." localSheetId="0" hidden="1">{#N/A,#N/A,FALSE,"DCD-Cs";#N/A,#N/A,FALSE,"LPR";#N/A,#N/A,FALSE,"LPR-LOU";#N/A,#N/A,FALSE,"GPS1100";#N/A,#N/A,FALSE,"Secure7"}</definedName>
    <definedName name="wrn.PRS." hidden="1">{#N/A,#N/A,FALSE,"DCD-Cs";#N/A,#N/A,FALSE,"LPR";#N/A,#N/A,FALSE,"LPR-LOU";#N/A,#N/A,FALSE,"GPS1100";#N/A,#N/A,FALSE,"Secure7"}</definedName>
    <definedName name="wrn.Smart._.Bits." localSheetId="0" hidden="1">{#N/A,#N/A,FALSE,"523,Dual 2E,Smart";#N/A,#N/A,FALSE,"523,ST2,ST3,Smart";#N/A,#N/A,FALSE," 523,Dual3E,Smart"}</definedName>
    <definedName name="wrn.Smart._.Bits." hidden="1">{#N/A,#N/A,FALSE,"523,Dual 2E,Smart";#N/A,#N/A,FALSE,"523,ST2,ST3,Smart";#N/A,#N/A,FALSE," 523,Dual3E,Smart"}</definedName>
    <definedName name="wrn.Smart._.Bits._.SSM." localSheetId="0" hidden="1">{#N/A,#N/A,FALSE,"523,Dual2E,SmartSSM";#N/A,#N/A,FALSE,"523,2E,3E,SmartSSM";#N/A,#N/A,FALSE,"523,Dual3E,SmartSSM"}</definedName>
    <definedName name="wrn.Smart._.Bits._.SSM." hidden="1">{#N/A,#N/A,FALSE,"523,Dual2E,SmartSSM";#N/A,#N/A,FALSE,"523,2E,3E,SmartSSM";#N/A,#N/A,FALSE,"523,Dual3E,SmartSSM"}</definedName>
    <definedName name="WW" localSheetId="0" hidden="1">{"MG-2002-F1",#N/A,FALSE,"PPU-Telemig";"MG-2002-F2",#N/A,FALSE,"PPU-Telemig";"MG-2002-F3",#N/A,FALSE,"PPU-Telemig";"MG-2002-F4",#N/A,FALSE,"PPU-Telemig";"MG-2003-F1",#N/A,FALSE,"PPU-Telemig";"MG-2004-F1",#N/A,FALSE,"PPU-Telemig"}</definedName>
    <definedName name="WW" hidden="1">{"MG-2002-F1",#N/A,FALSE,"PPU-Telemig";"MG-2002-F2",#N/A,FALSE,"PPU-Telemig";"MG-2002-F3",#N/A,FALSE,"PPU-Telemig";"MG-2002-F4",#N/A,FALSE,"PPU-Telemig";"MG-2003-F1",#N/A,FALSE,"PPU-Telemig";"MG-2004-F1",#N/A,FALSE,"PPU-Telemig"}</definedName>
    <definedName name="Y" localSheetId="0" hidden="1">Main.SAPF4Help()</definedName>
    <definedName name="Y" hidden="1">Main.SAPF4Help()</definedName>
    <definedName name="years">Listas!$E$13:$I$13</definedName>
    <definedName name="Z_0286AE20_8772_11D5_A132_00C04FB84EEB_.wvu.Cols" hidden="1">#REF!,#REF!,#REF!,#REF!,#REF!,#REF!,#REF!</definedName>
    <definedName name="Z_0C014924_4C6F_11D6_8BB0_00065B16470D_.wvu.Cols" hidden="1">#REF!</definedName>
    <definedName name="ZSXDCFV" localSheetId="0" hidden="1">{#N/A,#N/A,FALSE,"523, Dual 2E";#N/A,#N/A,FALSE,"523,2E,3E";#N/A,#N/A,FALSE,"523, Dual 3E";#N/A,#N/A,FALSE,"520";#N/A,#N/A,FALSE,"520,3E"}</definedName>
    <definedName name="ZSXDCFV" hidden="1">{#N/A,#N/A,FALSE,"523, Dual 2E";#N/A,#N/A,FALSE,"523,2E,3E";#N/A,#N/A,FALSE,"523, Dual 3E";#N/A,#N/A,FALSE,"520";#N/A,#N/A,FALSE,"520,3E"}</definedName>
  </definedNames>
  <calcPr calcId="191029"/>
  <fileRecoveryPr repairLoad="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75" i="14" l="1" a="1"/>
  <c r="D75" i="14" s="1"/>
  <c r="D85" i="14"/>
  <c r="D86" i="14"/>
  <c r="D87" i="14"/>
  <c r="D88" i="14"/>
  <c r="D89" i="14"/>
  <c r="O81" i="11" a="1"/>
  <c r="R81" i="11" s="1"/>
  <c r="O81" i="11"/>
  <c r="P81" i="11"/>
  <c r="Q81" i="11"/>
  <c r="O83" i="11"/>
  <c r="P83" i="11"/>
  <c r="Q83" i="11"/>
  <c r="R83" i="11"/>
  <c r="S83" i="11"/>
  <c r="P84" i="11"/>
  <c r="Q84" i="11"/>
  <c r="R84" i="11"/>
  <c r="S84" i="11"/>
  <c r="O85" i="11"/>
  <c r="P85" i="11"/>
  <c r="Q85" i="11"/>
  <c r="R85" i="11"/>
  <c r="S85" i="11"/>
  <c r="P87" i="11"/>
  <c r="Q87" i="11"/>
  <c r="R87" i="11"/>
  <c r="S87" i="11"/>
  <c r="O88" i="11"/>
  <c r="P88" i="11"/>
  <c r="R88" i="11"/>
  <c r="S88" i="11"/>
  <c r="O89" i="11"/>
  <c r="P89" i="11"/>
  <c r="Q89" i="11"/>
  <c r="R89" i="11"/>
  <c r="S89" i="11"/>
  <c r="O90" i="11"/>
  <c r="P90" i="11"/>
  <c r="S91" i="11"/>
  <c r="O92" i="11"/>
  <c r="P92" i="11"/>
  <c r="Q92" i="11"/>
  <c r="R92" i="11"/>
  <c r="O93" i="11"/>
  <c r="P93" i="11"/>
  <c r="Q93" i="11"/>
  <c r="R93" i="11"/>
  <c r="S93" i="11"/>
  <c r="O94" i="11"/>
  <c r="P94" i="11"/>
  <c r="Q94" i="11"/>
  <c r="R94" i="11"/>
  <c r="P96" i="11"/>
  <c r="Q96" i="11"/>
  <c r="R96" i="11"/>
  <c r="S96" i="11"/>
  <c r="O97" i="11"/>
  <c r="Q97" i="11"/>
  <c r="R97" i="11"/>
  <c r="S97" i="11"/>
  <c r="O98" i="11"/>
  <c r="P98" i="11"/>
  <c r="Q98" i="11"/>
  <c r="R98" i="11"/>
  <c r="S98" i="11"/>
  <c r="O99" i="11"/>
  <c r="R100" i="11"/>
  <c r="S100" i="11"/>
  <c r="O101" i="11"/>
  <c r="P101" i="11"/>
  <c r="Q101" i="11"/>
  <c r="S101" i="11"/>
  <c r="O102" i="11"/>
  <c r="P102" i="11"/>
  <c r="Q102" i="11"/>
  <c r="R102" i="11"/>
  <c r="S102" i="11"/>
  <c r="O103" i="11"/>
  <c r="P103" i="11"/>
  <c r="Q103" i="11"/>
  <c r="D84" i="14" l="1"/>
  <c r="D96" i="14"/>
  <c r="D93" i="14"/>
  <c r="D92" i="14"/>
  <c r="D91" i="14"/>
  <c r="D95" i="14"/>
  <c r="D94" i="14"/>
  <c r="D90" i="14"/>
  <c r="D83" i="14"/>
  <c r="D82" i="14"/>
  <c r="D81" i="14"/>
  <c r="D80" i="14"/>
  <c r="D79" i="14"/>
  <c r="D78" i="14"/>
  <c r="D77" i="14"/>
  <c r="D76" i="14"/>
  <c r="D97" i="14"/>
  <c r="R101" i="11"/>
  <c r="P97" i="11"/>
  <c r="S92" i="11"/>
  <c r="Q88" i="11"/>
  <c r="O84" i="11"/>
  <c r="O87" i="11"/>
  <c r="Q100" i="11"/>
  <c r="O96" i="11"/>
  <c r="R91" i="11"/>
  <c r="S82" i="11"/>
  <c r="P100" i="11"/>
  <c r="S95" i="11"/>
  <c r="Q91" i="11"/>
  <c r="R82" i="11"/>
  <c r="O100" i="11"/>
  <c r="R95" i="11"/>
  <c r="P91" i="11"/>
  <c r="S86" i="11"/>
  <c r="Q82" i="11"/>
  <c r="S99" i="11"/>
  <c r="Q95" i="11"/>
  <c r="O91" i="11"/>
  <c r="R86" i="11"/>
  <c r="P82" i="11"/>
  <c r="R99" i="11"/>
  <c r="P95" i="11"/>
  <c r="S90" i="11"/>
  <c r="Q86" i="11"/>
  <c r="O82" i="11"/>
  <c r="S103" i="11"/>
  <c r="Q99" i="11"/>
  <c r="O95" i="11"/>
  <c r="R90" i="11"/>
  <c r="P86" i="11"/>
  <c r="S81" i="11"/>
  <c r="R103" i="11"/>
  <c r="P99" i="11"/>
  <c r="S94" i="11"/>
  <c r="Q90" i="11"/>
  <c r="O86" i="11"/>
  <c r="D47" i="21" l="1" a="1"/>
  <c r="D47" i="21" s="1"/>
  <c r="D66" i="21"/>
  <c r="D15" i="21" a="1"/>
  <c r="D17" i="21" s="1"/>
  <c r="D16" i="21"/>
  <c r="D18" i="21"/>
  <c r="D20" i="21"/>
  <c r="D23" i="21"/>
  <c r="D24" i="21"/>
  <c r="D26" i="21"/>
  <c r="D27" i="21"/>
  <c r="D28" i="21"/>
  <c r="D30" i="21"/>
  <c r="D31" i="21"/>
  <c r="D32" i="21"/>
  <c r="D33" i="21"/>
  <c r="D34" i="21"/>
  <c r="D47" i="18" a="1"/>
  <c r="D47" i="18" s="1"/>
  <c r="D15" i="18" a="1"/>
  <c r="D32" i="18" s="1"/>
  <c r="D15" i="18"/>
  <c r="D17" i="18"/>
  <c r="D18" i="18"/>
  <c r="D19" i="18"/>
  <c r="D20" i="18"/>
  <c r="D21" i="18"/>
  <c r="D22" i="18"/>
  <c r="D23" i="18"/>
  <c r="D24" i="18"/>
  <c r="D25" i="18"/>
  <c r="D26" i="18"/>
  <c r="D27" i="18"/>
  <c r="D28" i="18"/>
  <c r="D29" i="18"/>
  <c r="D30" i="18"/>
  <c r="D31" i="18"/>
  <c r="D34" i="18"/>
  <c r="D35" i="18"/>
  <c r="D36" i="18"/>
  <c r="D37" i="18"/>
  <c r="B503" i="11"/>
  <c r="B405" i="11"/>
  <c r="L405" i="11" s="1"/>
  <c r="B305" i="11"/>
  <c r="B207" i="11"/>
  <c r="B107" i="11"/>
  <c r="L107" i="11" s="1"/>
  <c r="B9" i="11"/>
  <c r="L9" i="11" s="1"/>
  <c r="C551" i="11"/>
  <c r="C279" i="11"/>
  <c r="K279" i="11" s="1"/>
  <c r="C231" i="11"/>
  <c r="C232" i="11" s="1"/>
  <c r="C207" i="11"/>
  <c r="C208" i="11" s="1"/>
  <c r="C209" i="11" s="1"/>
  <c r="C210" i="11" s="1"/>
  <c r="C211" i="11" s="1"/>
  <c r="C212" i="11" s="1"/>
  <c r="C213" i="11" s="1"/>
  <c r="C214" i="11" s="1"/>
  <c r="C215" i="11" s="1"/>
  <c r="C216" i="11" s="1"/>
  <c r="C217" i="11" s="1"/>
  <c r="C218" i="11" s="1"/>
  <c r="C219" i="11" s="1"/>
  <c r="C220" i="11" s="1"/>
  <c r="C221" i="11" s="1"/>
  <c r="C222" i="11" s="1"/>
  <c r="C223" i="11" s="1"/>
  <c r="C224" i="11" s="1"/>
  <c r="C225" i="11" s="1"/>
  <c r="C226" i="11" s="1"/>
  <c r="C227" i="11" s="1"/>
  <c r="C228" i="11" s="1"/>
  <c r="C229" i="11" s="1"/>
  <c r="C230" i="11" s="1"/>
  <c r="C179" i="11"/>
  <c r="C155" i="11"/>
  <c r="C131" i="11"/>
  <c r="D575" i="11" a="1"/>
  <c r="D578" i="11"/>
  <c r="D579" i="11"/>
  <c r="D581" i="11"/>
  <c r="D551" i="11" a="1"/>
  <c r="D551" i="11" s="1"/>
  <c r="J551" i="11" s="1"/>
  <c r="D554" i="11"/>
  <c r="D555" i="11"/>
  <c r="D556" i="11"/>
  <c r="D557" i="11"/>
  <c r="D558" i="11"/>
  <c r="D559" i="11"/>
  <c r="D560" i="11"/>
  <c r="D561" i="11"/>
  <c r="D562" i="11"/>
  <c r="D563" i="11"/>
  <c r="D564" i="11"/>
  <c r="D565" i="11"/>
  <c r="D566" i="11"/>
  <c r="D567" i="11"/>
  <c r="D568" i="11"/>
  <c r="D569" i="11"/>
  <c r="D571" i="11"/>
  <c r="D527" i="11" a="1"/>
  <c r="D548" i="11" s="1"/>
  <c r="D537" i="11"/>
  <c r="D538" i="11"/>
  <c r="D540" i="11"/>
  <c r="D542" i="11"/>
  <c r="D503" i="11" a="1"/>
  <c r="D506" i="11"/>
  <c r="D507" i="11"/>
  <c r="D508" i="11"/>
  <c r="D510" i="11"/>
  <c r="D512" i="11"/>
  <c r="D515" i="11"/>
  <c r="D516" i="11"/>
  <c r="D477" i="11" a="1"/>
  <c r="D477" i="11"/>
  <c r="D480" i="11"/>
  <c r="D490" i="11"/>
  <c r="D491" i="11"/>
  <c r="D492" i="11"/>
  <c r="D493" i="11"/>
  <c r="D494" i="11"/>
  <c r="D495" i="11"/>
  <c r="D496" i="11"/>
  <c r="D497" i="11"/>
  <c r="D498" i="11"/>
  <c r="D499" i="11"/>
  <c r="D453" i="11" a="1"/>
  <c r="D456" i="11"/>
  <c r="D457" i="11"/>
  <c r="D458" i="11"/>
  <c r="D459" i="11"/>
  <c r="D460" i="11"/>
  <c r="D462" i="11"/>
  <c r="D464" i="11"/>
  <c r="D467" i="11"/>
  <c r="D468" i="11"/>
  <c r="D469" i="11"/>
  <c r="D470" i="11"/>
  <c r="D471" i="11"/>
  <c r="D472" i="11"/>
  <c r="D473" i="11"/>
  <c r="D474" i="11"/>
  <c r="D429" i="11" a="1"/>
  <c r="D432" i="11"/>
  <c r="D433" i="11"/>
  <c r="D434" i="11"/>
  <c r="D435" i="11"/>
  <c r="D437" i="11"/>
  <c r="D439" i="11"/>
  <c r="D443" i="11"/>
  <c r="D446" i="11"/>
  <c r="D405" i="11" a="1"/>
  <c r="D409" i="11" s="1"/>
  <c r="D415" i="11"/>
  <c r="D416" i="11"/>
  <c r="D417" i="11"/>
  <c r="D418" i="11"/>
  <c r="D420" i="11"/>
  <c r="D422" i="11"/>
  <c r="D426" i="11"/>
  <c r="D377" i="11" a="1"/>
  <c r="D383" i="11" s="1"/>
  <c r="D378" i="11"/>
  <c r="D379" i="11"/>
  <c r="D380" i="11"/>
  <c r="D381" i="11"/>
  <c r="D382" i="11"/>
  <c r="D384" i="11"/>
  <c r="D385" i="11"/>
  <c r="D386" i="11"/>
  <c r="D387" i="11"/>
  <c r="D388" i="11"/>
  <c r="D389" i="11"/>
  <c r="D390" i="11"/>
  <c r="D392" i="11"/>
  <c r="D394" i="11"/>
  <c r="D396" i="11"/>
  <c r="D397" i="11"/>
  <c r="D398" i="11"/>
  <c r="D353" i="11" a="1"/>
  <c r="D360" i="11" s="1"/>
  <c r="D356" i="11"/>
  <c r="D358" i="11"/>
  <c r="D359" i="11"/>
  <c r="D361" i="11"/>
  <c r="D362" i="11"/>
  <c r="D364" i="11"/>
  <c r="D365" i="11"/>
  <c r="D366" i="11"/>
  <c r="D367" i="11"/>
  <c r="D369" i="11"/>
  <c r="D371" i="11"/>
  <c r="D329" i="11" a="1"/>
  <c r="D331" i="11"/>
  <c r="D332" i="11"/>
  <c r="D333" i="11"/>
  <c r="D334" i="11"/>
  <c r="D336" i="11"/>
  <c r="D338" i="11"/>
  <c r="D339" i="11"/>
  <c r="D340" i="11"/>
  <c r="D341" i="11"/>
  <c r="D342" i="11"/>
  <c r="D344" i="11"/>
  <c r="D346" i="11"/>
  <c r="D348" i="11"/>
  <c r="D350" i="11"/>
  <c r="D305" i="11" a="1"/>
  <c r="D311" i="11" s="1"/>
  <c r="D308" i="11"/>
  <c r="D309" i="11"/>
  <c r="D310" i="11"/>
  <c r="D312" i="11"/>
  <c r="D279" i="11" a="1"/>
  <c r="D279" i="11" s="1"/>
  <c r="J279" i="11" s="1"/>
  <c r="D280" i="11"/>
  <c r="D281" i="11"/>
  <c r="D283" i="11"/>
  <c r="D284" i="11"/>
  <c r="D285" i="11"/>
  <c r="D286" i="11"/>
  <c r="D287" i="11"/>
  <c r="D288" i="11"/>
  <c r="D289" i="11"/>
  <c r="D290" i="11"/>
  <c r="D291" i="11"/>
  <c r="D292" i="11"/>
  <c r="D293" i="11"/>
  <c r="D294" i="11"/>
  <c r="D295" i="11"/>
  <c r="D296" i="11"/>
  <c r="D297" i="11"/>
  <c r="D299" i="11"/>
  <c r="D255" i="11" a="1"/>
  <c r="D256" i="11"/>
  <c r="D260" i="11"/>
  <c r="D262" i="11"/>
  <c r="D263" i="11"/>
  <c r="D264" i="11"/>
  <c r="D265" i="11"/>
  <c r="D266" i="11"/>
  <c r="D267" i="11"/>
  <c r="D268" i="11"/>
  <c r="D269" i="11"/>
  <c r="D270" i="11"/>
  <c r="D271" i="11"/>
  <c r="D272" i="11"/>
  <c r="D273" i="11"/>
  <c r="D275" i="11"/>
  <c r="D231" i="11" a="1"/>
  <c r="D231" i="11" s="1"/>
  <c r="J231" i="11" s="1"/>
  <c r="D232" i="11"/>
  <c r="D234" i="11"/>
  <c r="D235" i="11"/>
  <c r="D236" i="11"/>
  <c r="D237" i="11"/>
  <c r="D238" i="11"/>
  <c r="D239" i="11"/>
  <c r="D240" i="11"/>
  <c r="D241" i="11"/>
  <c r="D242" i="11"/>
  <c r="D243" i="11"/>
  <c r="D244" i="11"/>
  <c r="D245" i="11"/>
  <c r="D246" i="11"/>
  <c r="D247" i="11"/>
  <c r="D248" i="11"/>
  <c r="D249" i="11"/>
  <c r="D250" i="11"/>
  <c r="D251" i="11"/>
  <c r="D252" i="11"/>
  <c r="D207" i="11" a="1"/>
  <c r="D208" i="11" s="1"/>
  <c r="D207" i="11"/>
  <c r="D209" i="11"/>
  <c r="D210" i="11"/>
  <c r="D211" i="11"/>
  <c r="D212" i="11"/>
  <c r="D213" i="11"/>
  <c r="D214" i="11"/>
  <c r="D215" i="11"/>
  <c r="D216" i="11"/>
  <c r="D217" i="11"/>
  <c r="D218" i="11"/>
  <c r="D219" i="11"/>
  <c r="D220" i="11"/>
  <c r="D221" i="11"/>
  <c r="D222" i="11"/>
  <c r="D223" i="11"/>
  <c r="D224" i="11"/>
  <c r="D225" i="11"/>
  <c r="D226" i="11"/>
  <c r="D227" i="11"/>
  <c r="D228" i="11"/>
  <c r="D229" i="11"/>
  <c r="D179" i="11" a="1"/>
  <c r="D179" i="11" s="1"/>
  <c r="J179" i="11" s="1"/>
  <c r="D182" i="11"/>
  <c r="D183" i="11"/>
  <c r="D184" i="11"/>
  <c r="D185" i="11"/>
  <c r="D186" i="11"/>
  <c r="D187" i="11"/>
  <c r="D188" i="11"/>
  <c r="D189" i="11"/>
  <c r="D190" i="11"/>
  <c r="D191" i="11"/>
  <c r="D192" i="11"/>
  <c r="D193" i="11"/>
  <c r="D194" i="11"/>
  <c r="D195" i="11"/>
  <c r="D196" i="11"/>
  <c r="D197" i="11"/>
  <c r="D198" i="11"/>
  <c r="D199" i="11"/>
  <c r="D200" i="11"/>
  <c r="D155" i="11" a="1"/>
  <c r="D155" i="11" s="1"/>
  <c r="J155" i="11" s="1"/>
  <c r="D156" i="11"/>
  <c r="D157" i="11"/>
  <c r="D158" i="11"/>
  <c r="D159" i="11"/>
  <c r="D160" i="11"/>
  <c r="D161" i="11"/>
  <c r="D162" i="11"/>
  <c r="D163" i="11"/>
  <c r="D164" i="11"/>
  <c r="D165" i="11"/>
  <c r="D166" i="11"/>
  <c r="D167" i="11"/>
  <c r="D168" i="11"/>
  <c r="D169" i="11"/>
  <c r="D170" i="11"/>
  <c r="D171" i="11"/>
  <c r="D172" i="11"/>
  <c r="D173" i="11"/>
  <c r="D174" i="11"/>
  <c r="D175" i="11"/>
  <c r="D176" i="11"/>
  <c r="D131" i="11" a="1"/>
  <c r="D131" i="11" s="1"/>
  <c r="J131" i="11" s="1"/>
  <c r="D133" i="11"/>
  <c r="D135" i="11"/>
  <c r="D136" i="11"/>
  <c r="D137" i="11"/>
  <c r="D138" i="11"/>
  <c r="D139" i="11"/>
  <c r="D140" i="11"/>
  <c r="D141" i="11"/>
  <c r="D142" i="11"/>
  <c r="D143" i="11"/>
  <c r="D144" i="11"/>
  <c r="D145" i="11"/>
  <c r="D146" i="11"/>
  <c r="D147" i="11"/>
  <c r="D148" i="11"/>
  <c r="D149" i="11"/>
  <c r="D150" i="11"/>
  <c r="D151" i="11"/>
  <c r="D152" i="11"/>
  <c r="D107" i="11" a="1"/>
  <c r="D109" i="11"/>
  <c r="D112" i="11"/>
  <c r="D113" i="11"/>
  <c r="D119" i="11"/>
  <c r="D120" i="11"/>
  <c r="D121" i="11"/>
  <c r="D122" i="11"/>
  <c r="D81" i="11" a="1"/>
  <c r="D83" i="11"/>
  <c r="D85" i="11"/>
  <c r="D87" i="11"/>
  <c r="D88" i="11"/>
  <c r="D89" i="11"/>
  <c r="D90" i="11"/>
  <c r="D91" i="11"/>
  <c r="D97" i="11"/>
  <c r="D98" i="11"/>
  <c r="D99" i="11"/>
  <c r="D100" i="11"/>
  <c r="D101" i="11"/>
  <c r="D102" i="11"/>
  <c r="D57" i="11" a="1"/>
  <c r="D33" i="11" a="1"/>
  <c r="D45" i="11"/>
  <c r="D46" i="11"/>
  <c r="D47" i="11"/>
  <c r="D48" i="11"/>
  <c r="D50" i="11"/>
  <c r="D51" i="11"/>
  <c r="D52" i="11"/>
  <c r="D9" i="11" a="1"/>
  <c r="D16" i="11"/>
  <c r="D17" i="11"/>
  <c r="D18" i="11"/>
  <c r="D19" i="11"/>
  <c r="D20" i="11"/>
  <c r="D21" i="11"/>
  <c r="D22" i="11"/>
  <c r="D24" i="11"/>
  <c r="D26" i="11"/>
  <c r="D27" i="11"/>
  <c r="D28" i="11"/>
  <c r="D29" i="11"/>
  <c r="D30" i="11"/>
  <c r="K551" i="11"/>
  <c r="J207" i="11"/>
  <c r="L207" i="11"/>
  <c r="K155" i="11"/>
  <c r="K131" i="11"/>
  <c r="D575" i="11" l="1"/>
  <c r="D593" i="11"/>
  <c r="D595" i="11"/>
  <c r="D596" i="11"/>
  <c r="D580" i="11"/>
  <c r="D582" i="11"/>
  <c r="D583" i="11"/>
  <c r="D588" i="11"/>
  <c r="D590" i="11"/>
  <c r="D591" i="11"/>
  <c r="D584" i="11"/>
  <c r="D585" i="11"/>
  <c r="D592" i="11"/>
  <c r="D594" i="11"/>
  <c r="D586" i="11"/>
  <c r="D589" i="11"/>
  <c r="D587" i="11"/>
  <c r="D57" i="11"/>
  <c r="D76" i="11"/>
  <c r="D78" i="11"/>
  <c r="D75" i="11"/>
  <c r="D77" i="11"/>
  <c r="D305" i="11"/>
  <c r="D323" i="11"/>
  <c r="D325" i="11"/>
  <c r="D316" i="11"/>
  <c r="D318" i="11"/>
  <c r="D326" i="11"/>
  <c r="D313" i="11"/>
  <c r="D315" i="11"/>
  <c r="D317" i="11"/>
  <c r="D314" i="11"/>
  <c r="D319" i="11"/>
  <c r="D320" i="11"/>
  <c r="D322" i="11"/>
  <c r="D324" i="11"/>
  <c r="D321" i="11"/>
  <c r="D74" i="11"/>
  <c r="D107" i="11"/>
  <c r="D110" i="11"/>
  <c r="D108" i="11"/>
  <c r="D111" i="11"/>
  <c r="D117" i="11"/>
  <c r="D114" i="11"/>
  <c r="D115" i="11"/>
  <c r="D116" i="11"/>
  <c r="D118" i="11"/>
  <c r="D503" i="11"/>
  <c r="D509" i="11"/>
  <c r="D511" i="11"/>
  <c r="D513" i="11"/>
  <c r="D514" i="11"/>
  <c r="D521" i="11"/>
  <c r="D523" i="11"/>
  <c r="D429" i="11"/>
  <c r="D440" i="11"/>
  <c r="D442" i="11"/>
  <c r="D444" i="11"/>
  <c r="D445" i="11"/>
  <c r="D438" i="11"/>
  <c r="D441" i="11"/>
  <c r="D450" i="11"/>
  <c r="B504" i="11"/>
  <c r="B505" i="11" s="1"/>
  <c r="B506" i="11" s="1"/>
  <c r="B507" i="11" s="1"/>
  <c r="B508" i="11" s="1"/>
  <c r="B509" i="11" s="1"/>
  <c r="B510" i="11" s="1"/>
  <c r="B511" i="11" s="1"/>
  <c r="B512" i="11" s="1"/>
  <c r="B513" i="11" s="1"/>
  <c r="B514" i="11" s="1"/>
  <c r="B515" i="11" s="1"/>
  <c r="B516" i="11" s="1"/>
  <c r="B517" i="11" s="1"/>
  <c r="B518" i="11" s="1"/>
  <c r="B519" i="11" s="1"/>
  <c r="B520" i="11" s="1"/>
  <c r="B521" i="11" s="1"/>
  <c r="B522" i="11" s="1"/>
  <c r="B523" i="11" s="1"/>
  <c r="B524" i="11" s="1"/>
  <c r="D478" i="11"/>
  <c r="D484" i="11"/>
  <c r="D486" i="11"/>
  <c r="D488" i="11"/>
  <c r="D489" i="11"/>
  <c r="D482" i="11"/>
  <c r="D481" i="11"/>
  <c r="D483" i="11"/>
  <c r="D485" i="11"/>
  <c r="D487" i="11"/>
  <c r="D128" i="11"/>
  <c r="D414" i="11"/>
  <c r="D524" i="11"/>
  <c r="D522" i="11"/>
  <c r="D405" i="11"/>
  <c r="D419" i="11"/>
  <c r="D421" i="11"/>
  <c r="D423" i="11"/>
  <c r="D424" i="11"/>
  <c r="D425" i="11"/>
  <c r="D410" i="11"/>
  <c r="D411" i="11"/>
  <c r="D412" i="11"/>
  <c r="D413" i="11"/>
  <c r="D520" i="11"/>
  <c r="D527" i="11"/>
  <c r="D531" i="11"/>
  <c r="D532" i="11"/>
  <c r="D539" i="11"/>
  <c r="D541" i="11"/>
  <c r="D547" i="11"/>
  <c r="D543" i="11"/>
  <c r="D544" i="11"/>
  <c r="D545" i="11"/>
  <c r="D546" i="11"/>
  <c r="D126" i="11"/>
  <c r="D255" i="11"/>
  <c r="D274" i="11"/>
  <c r="D276" i="11"/>
  <c r="D259" i="11"/>
  <c r="D449" i="11"/>
  <c r="D519" i="11"/>
  <c r="K207" i="11"/>
  <c r="M207" i="11" s="1"/>
  <c r="J477" i="11"/>
  <c r="C477" i="11"/>
  <c r="K477" i="11" s="1"/>
  <c r="D81" i="11"/>
  <c r="D84" i="11"/>
  <c r="D86" i="11"/>
  <c r="D92" i="11"/>
  <c r="D93" i="11"/>
  <c r="D94" i="11"/>
  <c r="D95" i="11"/>
  <c r="D96" i="11"/>
  <c r="D127" i="11"/>
  <c r="D33" i="11"/>
  <c r="C33" i="11" s="1"/>
  <c r="D49" i="11"/>
  <c r="D53" i="11"/>
  <c r="D54" i="11"/>
  <c r="D125" i="11"/>
  <c r="D124" i="11"/>
  <c r="D448" i="11"/>
  <c r="D518" i="11"/>
  <c r="D353" i="11"/>
  <c r="D368" i="11"/>
  <c r="D370" i="11"/>
  <c r="D372" i="11"/>
  <c r="D355" i="11"/>
  <c r="D357" i="11"/>
  <c r="D363" i="11"/>
  <c r="D374" i="11"/>
  <c r="L503" i="11"/>
  <c r="D123" i="11"/>
  <c r="D373" i="11"/>
  <c r="D447" i="11"/>
  <c r="D517" i="11"/>
  <c r="D9" i="11"/>
  <c r="C9" i="11" s="1"/>
  <c r="D23" i="11"/>
  <c r="D25" i="11"/>
  <c r="D329" i="11"/>
  <c r="D345" i="11"/>
  <c r="D347" i="11"/>
  <c r="D349" i="11"/>
  <c r="D335" i="11"/>
  <c r="D337" i="11"/>
  <c r="D343" i="11"/>
  <c r="B306" i="11"/>
  <c r="B307" i="11" s="1"/>
  <c r="B308" i="11" s="1"/>
  <c r="B309" i="11" s="1"/>
  <c r="B310" i="11" s="1"/>
  <c r="B311" i="11" s="1"/>
  <c r="B312" i="11" s="1"/>
  <c r="B313" i="11" s="1"/>
  <c r="B314" i="11" s="1"/>
  <c r="B315" i="11" s="1"/>
  <c r="B316" i="11" s="1"/>
  <c r="B317" i="11" s="1"/>
  <c r="B318" i="11" s="1"/>
  <c r="B319" i="11" s="1"/>
  <c r="B320" i="11" s="1"/>
  <c r="C180" i="11"/>
  <c r="C181" i="11" s="1"/>
  <c r="C182" i="11" s="1"/>
  <c r="C183" i="11" s="1"/>
  <c r="C184" i="11" s="1"/>
  <c r="C185" i="11" s="1"/>
  <c r="C186" i="11" s="1"/>
  <c r="C187" i="11" s="1"/>
  <c r="C188" i="11" s="1"/>
  <c r="C189" i="11" s="1"/>
  <c r="C190" i="11" s="1"/>
  <c r="C191" i="11" s="1"/>
  <c r="C192" i="11" s="1"/>
  <c r="C193" i="11" s="1"/>
  <c r="C194" i="11" s="1"/>
  <c r="C195" i="11" s="1"/>
  <c r="C196" i="11" s="1"/>
  <c r="C197" i="11" s="1"/>
  <c r="C198" i="11" s="1"/>
  <c r="C199" i="11" s="1"/>
  <c r="C200" i="11" s="1"/>
  <c r="C201" i="11" s="1"/>
  <c r="D377" i="11"/>
  <c r="D391" i="11"/>
  <c r="D393" i="11"/>
  <c r="D395" i="11"/>
  <c r="D453" i="11"/>
  <c r="D461" i="11"/>
  <c r="D463" i="11"/>
  <c r="D465" i="11"/>
  <c r="D466" i="11"/>
  <c r="C156" i="11"/>
  <c r="C157" i="11" s="1"/>
  <c r="C158" i="11" s="1"/>
  <c r="C159" i="11" s="1"/>
  <c r="C160" i="11" s="1"/>
  <c r="C161" i="11" s="1"/>
  <c r="C162" i="11" s="1"/>
  <c r="C163" i="11" s="1"/>
  <c r="C164" i="11" s="1"/>
  <c r="C165" i="11" s="1"/>
  <c r="C166" i="11" s="1"/>
  <c r="C167" i="11" s="1"/>
  <c r="C168" i="11" s="1"/>
  <c r="C169" i="11" s="1"/>
  <c r="C170" i="11" s="1"/>
  <c r="C171" i="11" s="1"/>
  <c r="C172" i="11" s="1"/>
  <c r="C173" i="11" s="1"/>
  <c r="C174" i="11" s="1"/>
  <c r="C175" i="11" s="1"/>
  <c r="C176" i="11" s="1"/>
  <c r="C178" i="11" s="1"/>
  <c r="B208" i="11"/>
  <c r="B209" i="11" s="1"/>
  <c r="B210" i="11" s="1"/>
  <c r="B211" i="11" s="1"/>
  <c r="B212" i="11" s="1"/>
  <c r="B213" i="11" s="1"/>
  <c r="B214" i="11" s="1"/>
  <c r="B215" i="11" s="1"/>
  <c r="B216" i="11" s="1"/>
  <c r="B217" i="11" s="1"/>
  <c r="B218" i="11" s="1"/>
  <c r="B219" i="11" s="1"/>
  <c r="B220" i="11" s="1"/>
  <c r="B221" i="11" s="1"/>
  <c r="B222" i="11" s="1"/>
  <c r="B223" i="11" s="1"/>
  <c r="B224" i="11" s="1"/>
  <c r="B225" i="11" s="1"/>
  <c r="B226" i="11" s="1"/>
  <c r="B227" i="11" s="1"/>
  <c r="B228" i="11" s="1"/>
  <c r="D29" i="21"/>
  <c r="D22" i="21"/>
  <c r="D16" i="18"/>
  <c r="D15" i="21"/>
  <c r="D553" i="11"/>
  <c r="D68" i="21"/>
  <c r="D67" i="21"/>
  <c r="D134" i="11"/>
  <c r="D233" i="11"/>
  <c r="C233" i="11" s="1"/>
  <c r="C234" i="11" s="1"/>
  <c r="C235" i="11" s="1"/>
  <c r="C236" i="11" s="1"/>
  <c r="C237" i="11" s="1"/>
  <c r="C238" i="11" s="1"/>
  <c r="C239" i="11" s="1"/>
  <c r="C240" i="11" s="1"/>
  <c r="C241" i="11" s="1"/>
  <c r="C242" i="11" s="1"/>
  <c r="C243" i="11" s="1"/>
  <c r="C244" i="11" s="1"/>
  <c r="C245" i="11" s="1"/>
  <c r="C246" i="11" s="1"/>
  <c r="C247" i="11" s="1"/>
  <c r="C248" i="11" s="1"/>
  <c r="C249" i="11" s="1"/>
  <c r="C250" i="11" s="1"/>
  <c r="C251" i="11" s="1"/>
  <c r="C252" i="11" s="1"/>
  <c r="C254" i="11" s="1"/>
  <c r="D300" i="11"/>
  <c r="D572" i="11"/>
  <c r="D37" i="21"/>
  <c r="D33" i="18"/>
  <c r="D36" i="21"/>
  <c r="D65" i="21"/>
  <c r="D298" i="11"/>
  <c r="D570" i="11"/>
  <c r="D35" i="21"/>
  <c r="D56" i="21"/>
  <c r="D64" i="21"/>
  <c r="D59" i="21"/>
  <c r="D57" i="21"/>
  <c r="D55" i="21"/>
  <c r="D54" i="21"/>
  <c r="D53" i="21"/>
  <c r="D62" i="21"/>
  <c r="D58" i="21"/>
  <c r="D52" i="21"/>
  <c r="D51" i="21"/>
  <c r="D63" i="21"/>
  <c r="D61" i="21"/>
  <c r="D60" i="21"/>
  <c r="D50" i="21"/>
  <c r="D49" i="21"/>
  <c r="D48" i="21"/>
  <c r="D69" i="21"/>
  <c r="D25" i="21"/>
  <c r="D21" i="21"/>
  <c r="D19" i="21"/>
  <c r="D64" i="18"/>
  <c r="D63" i="18"/>
  <c r="D57" i="18"/>
  <c r="D68" i="18"/>
  <c r="D55" i="18"/>
  <c r="D61" i="18"/>
  <c r="D54" i="18"/>
  <c r="D53" i="18"/>
  <c r="D58" i="18"/>
  <c r="D51" i="18"/>
  <c r="D49" i="18"/>
  <c r="D62" i="18"/>
  <c r="D60" i="18"/>
  <c r="D56" i="18"/>
  <c r="D48" i="18"/>
  <c r="D67" i="18"/>
  <c r="D66" i="18"/>
  <c r="D65" i="18"/>
  <c r="D59" i="18"/>
  <c r="D52" i="18"/>
  <c r="D50" i="18"/>
  <c r="D69" i="18"/>
  <c r="B230" i="11"/>
  <c r="B231" i="11" s="1"/>
  <c r="B229" i="11"/>
  <c r="B10" i="11"/>
  <c r="L305" i="11"/>
  <c r="C153" i="11"/>
  <c r="C280" i="11"/>
  <c r="C281" i="11" s="1"/>
  <c r="C282" i="11" s="1"/>
  <c r="C283" i="11" s="1"/>
  <c r="C284" i="11" s="1"/>
  <c r="C285" i="11" s="1"/>
  <c r="C286" i="11" s="1"/>
  <c r="C287" i="11" s="1"/>
  <c r="C288" i="11" s="1"/>
  <c r="C289" i="11" s="1"/>
  <c r="C290" i="11" s="1"/>
  <c r="C291" i="11" s="1"/>
  <c r="C292" i="11" s="1"/>
  <c r="C293" i="11" s="1"/>
  <c r="C294" i="11" s="1"/>
  <c r="C295" i="11" s="1"/>
  <c r="C296" i="11" s="1"/>
  <c r="C297" i="11" s="1"/>
  <c r="C298" i="11" s="1"/>
  <c r="C299" i="11" s="1"/>
  <c r="K179" i="11"/>
  <c r="K231" i="11"/>
  <c r="D577" i="11"/>
  <c r="D576" i="11"/>
  <c r="D597" i="11"/>
  <c r="D552" i="11"/>
  <c r="C552" i="11" s="1"/>
  <c r="C553" i="11" s="1"/>
  <c r="C554" i="11" s="1"/>
  <c r="C555" i="11" s="1"/>
  <c r="C556" i="11" s="1"/>
  <c r="C557" i="11" s="1"/>
  <c r="C558" i="11" s="1"/>
  <c r="C559" i="11" s="1"/>
  <c r="C560" i="11" s="1"/>
  <c r="C561" i="11" s="1"/>
  <c r="C562" i="11" s="1"/>
  <c r="C563" i="11" s="1"/>
  <c r="C564" i="11" s="1"/>
  <c r="C565" i="11" s="1"/>
  <c r="C566" i="11" s="1"/>
  <c r="C567" i="11" s="1"/>
  <c r="C568" i="11" s="1"/>
  <c r="C569" i="11" s="1"/>
  <c r="C570" i="11" s="1"/>
  <c r="C571" i="11" s="1"/>
  <c r="D573" i="11"/>
  <c r="D536" i="11"/>
  <c r="D535" i="11"/>
  <c r="D534" i="11"/>
  <c r="D533" i="11"/>
  <c r="D530" i="11"/>
  <c r="D529" i="11"/>
  <c r="D528" i="11"/>
  <c r="D549" i="11"/>
  <c r="D505" i="11"/>
  <c r="D504" i="11"/>
  <c r="D525" i="11"/>
  <c r="D479" i="11"/>
  <c r="D455" i="11"/>
  <c r="D454" i="11"/>
  <c r="D475" i="11"/>
  <c r="D436" i="11"/>
  <c r="D431" i="11"/>
  <c r="D430" i="11"/>
  <c r="D451" i="11"/>
  <c r="D408" i="11"/>
  <c r="D407" i="11"/>
  <c r="D406" i="11"/>
  <c r="D427" i="11"/>
  <c r="D399" i="11"/>
  <c r="D354" i="11"/>
  <c r="D375" i="11"/>
  <c r="D330" i="11"/>
  <c r="D351" i="11"/>
  <c r="D307" i="11"/>
  <c r="D306" i="11"/>
  <c r="D327" i="11"/>
  <c r="D282" i="11"/>
  <c r="D301" i="11"/>
  <c r="D261" i="11"/>
  <c r="D258" i="11"/>
  <c r="D257" i="11"/>
  <c r="D277" i="11"/>
  <c r="D253" i="11"/>
  <c r="D181" i="11"/>
  <c r="D180" i="11"/>
  <c r="D201" i="11"/>
  <c r="D177" i="11"/>
  <c r="C177" i="11" s="1"/>
  <c r="D132" i="11"/>
  <c r="C132" i="11" s="1"/>
  <c r="C133" i="11" s="1"/>
  <c r="C134" i="11" s="1"/>
  <c r="C135" i="11" s="1"/>
  <c r="C136" i="11" s="1"/>
  <c r="C137" i="11" s="1"/>
  <c r="C138" i="11" s="1"/>
  <c r="C139" i="11" s="1"/>
  <c r="C140" i="11" s="1"/>
  <c r="C141" i="11" s="1"/>
  <c r="C142" i="11" s="1"/>
  <c r="C143" i="11" s="1"/>
  <c r="C144" i="11" s="1"/>
  <c r="C145" i="11" s="1"/>
  <c r="C146" i="11" s="1"/>
  <c r="C147" i="11" s="1"/>
  <c r="C148" i="11" s="1"/>
  <c r="C149" i="11" s="1"/>
  <c r="C150" i="11" s="1"/>
  <c r="C151" i="11" s="1"/>
  <c r="C152" i="11" s="1"/>
  <c r="C154" i="11" s="1"/>
  <c r="D153" i="11"/>
  <c r="D129" i="11"/>
  <c r="D82" i="11"/>
  <c r="D103" i="11"/>
  <c r="D73" i="11"/>
  <c r="D72" i="11"/>
  <c r="D71" i="11"/>
  <c r="D70" i="11"/>
  <c r="D68" i="11"/>
  <c r="D66" i="11"/>
  <c r="D64" i="11"/>
  <c r="D61" i="11"/>
  <c r="D60" i="11"/>
  <c r="D59" i="11"/>
  <c r="D69" i="11"/>
  <c r="D67" i="11"/>
  <c r="D65" i="11"/>
  <c r="D58" i="11"/>
  <c r="D63" i="11"/>
  <c r="D62" i="11"/>
  <c r="D79" i="11"/>
  <c r="K33" i="11"/>
  <c r="J33" i="11"/>
  <c r="D44" i="11"/>
  <c r="D43" i="11"/>
  <c r="D42" i="11"/>
  <c r="D41" i="11"/>
  <c r="D40" i="11"/>
  <c r="D39" i="11"/>
  <c r="D38" i="11"/>
  <c r="D37" i="11"/>
  <c r="D36" i="11"/>
  <c r="D35" i="11"/>
  <c r="D34" i="11"/>
  <c r="C34" i="11" s="1"/>
  <c r="C35" i="11" s="1"/>
  <c r="C36" i="11" s="1"/>
  <c r="C37" i="11" s="1"/>
  <c r="C38" i="11" s="1"/>
  <c r="C39" i="11" s="1"/>
  <c r="C40" i="11" s="1"/>
  <c r="C41" i="11" s="1"/>
  <c r="C42" i="11" s="1"/>
  <c r="C43" i="11" s="1"/>
  <c r="D55" i="11"/>
  <c r="K9" i="11"/>
  <c r="J9" i="11"/>
  <c r="D15" i="11"/>
  <c r="D14" i="11"/>
  <c r="D13" i="11"/>
  <c r="D12" i="11"/>
  <c r="D11" i="11"/>
  <c r="D10" i="11"/>
  <c r="D31" i="11"/>
  <c r="S7" i="18"/>
  <c r="R7" i="18"/>
  <c r="Q7" i="18"/>
  <c r="P7" i="18"/>
  <c r="N7" i="18"/>
  <c r="M7" i="18"/>
  <c r="L7" i="18"/>
  <c r="K7" i="18"/>
  <c r="I7" i="18"/>
  <c r="H7" i="18"/>
  <c r="G7" i="18"/>
  <c r="F7" i="18"/>
  <c r="S39" i="18"/>
  <c r="R39" i="18"/>
  <c r="Q39" i="18"/>
  <c r="P39" i="18"/>
  <c r="N39" i="18"/>
  <c r="M39" i="18"/>
  <c r="L39" i="18"/>
  <c r="K39" i="18"/>
  <c r="I39" i="18"/>
  <c r="H39" i="18"/>
  <c r="G39" i="18"/>
  <c r="F39" i="18"/>
  <c r="J405" i="11" l="1"/>
  <c r="C405" i="11"/>
  <c r="K405" i="11" s="1"/>
  <c r="B406" i="11"/>
  <c r="B407" i="11" s="1"/>
  <c r="B408" i="11" s="1"/>
  <c r="B409" i="11" s="1"/>
  <c r="B410" i="11" s="1"/>
  <c r="B411" i="11" s="1"/>
  <c r="B412" i="11" s="1"/>
  <c r="B413" i="11" s="1"/>
  <c r="B414" i="11" s="1"/>
  <c r="B415" i="11" s="1"/>
  <c r="B416" i="11" s="1"/>
  <c r="B417" i="11" s="1"/>
  <c r="B418" i="11" s="1"/>
  <c r="B419" i="11" s="1"/>
  <c r="B420" i="11" s="1"/>
  <c r="B421" i="11" s="1"/>
  <c r="B422" i="11" s="1"/>
  <c r="B423" i="11" s="1"/>
  <c r="B424" i="11" s="1"/>
  <c r="B425" i="11" s="1"/>
  <c r="B426" i="11" s="1"/>
  <c r="C306" i="11"/>
  <c r="C307" i="11" s="1"/>
  <c r="C308" i="11" s="1"/>
  <c r="C309" i="11" s="1"/>
  <c r="C310" i="11" s="1"/>
  <c r="C311" i="11" s="1"/>
  <c r="C312" i="11" s="1"/>
  <c r="C313" i="11" s="1"/>
  <c r="C314" i="11" s="1"/>
  <c r="C315" i="11" s="1"/>
  <c r="C316" i="11" s="1"/>
  <c r="C317" i="11" s="1"/>
  <c r="C318" i="11" s="1"/>
  <c r="C319" i="11" s="1"/>
  <c r="C320" i="11" s="1"/>
  <c r="C321" i="11" s="1"/>
  <c r="C322" i="11" s="1"/>
  <c r="C323" i="11" s="1"/>
  <c r="C324" i="11" s="1"/>
  <c r="C325" i="11" s="1"/>
  <c r="C326" i="11" s="1"/>
  <c r="C328" i="11" s="1"/>
  <c r="C478" i="11"/>
  <c r="C479" i="11" s="1"/>
  <c r="C480" i="11" s="1"/>
  <c r="C481" i="11" s="1"/>
  <c r="C482" i="11" s="1"/>
  <c r="C483" i="11" s="1"/>
  <c r="C484" i="11" s="1"/>
  <c r="C485" i="11" s="1"/>
  <c r="C486" i="11" s="1"/>
  <c r="C487" i="11" s="1"/>
  <c r="C488" i="11" s="1"/>
  <c r="C489" i="11" s="1"/>
  <c r="C490" i="11" s="1"/>
  <c r="C491" i="11" s="1"/>
  <c r="C492" i="11" s="1"/>
  <c r="C493" i="11" s="1"/>
  <c r="C494" i="11" s="1"/>
  <c r="C495" i="11" s="1"/>
  <c r="C496" i="11" s="1"/>
  <c r="C497" i="11" s="1"/>
  <c r="C498" i="11" s="1"/>
  <c r="C499" i="11" s="1"/>
  <c r="C572" i="11"/>
  <c r="C574" i="11" s="1"/>
  <c r="J377" i="11"/>
  <c r="C377" i="11"/>
  <c r="J429" i="11"/>
  <c r="C429" i="11"/>
  <c r="B321" i="11"/>
  <c r="B322" i="11" s="1"/>
  <c r="B323" i="11" s="1"/>
  <c r="B324" i="11" s="1"/>
  <c r="B325" i="11" s="1"/>
  <c r="B326" i="11" s="1"/>
  <c r="J107" i="11"/>
  <c r="C107" i="11"/>
  <c r="K107" i="11" s="1"/>
  <c r="J57" i="11"/>
  <c r="C57" i="11"/>
  <c r="K57" i="11" s="1"/>
  <c r="J353" i="11"/>
  <c r="C353" i="11"/>
  <c r="B525" i="11"/>
  <c r="B11" i="11"/>
  <c r="B12" i="11" s="1"/>
  <c r="B13" i="11" s="1"/>
  <c r="B14" i="11" s="1"/>
  <c r="B15" i="11" s="1"/>
  <c r="B16" i="11" s="1"/>
  <c r="B17" i="11" s="1"/>
  <c r="B18" i="11" s="1"/>
  <c r="B19" i="11" s="1"/>
  <c r="B20" i="11" s="1"/>
  <c r="B21" i="11" s="1"/>
  <c r="B22" i="11" s="1"/>
  <c r="B23" i="11" s="1"/>
  <c r="B24" i="11" s="1"/>
  <c r="B25" i="11" s="1"/>
  <c r="B26" i="11" s="1"/>
  <c r="B27" i="11" s="1"/>
  <c r="B28" i="11" s="1"/>
  <c r="B29" i="11" s="1"/>
  <c r="B30" i="11" s="1"/>
  <c r="B31" i="11" s="1"/>
  <c r="B108" i="11"/>
  <c r="B109" i="11" s="1"/>
  <c r="B110" i="11" s="1"/>
  <c r="B111" i="11" s="1"/>
  <c r="B112" i="11" s="1"/>
  <c r="B113" i="11" s="1"/>
  <c r="B114" i="11" s="1"/>
  <c r="B115" i="11" s="1"/>
  <c r="B116" i="11" s="1"/>
  <c r="B117" i="11" s="1"/>
  <c r="B118" i="11" s="1"/>
  <c r="B119" i="11" s="1"/>
  <c r="B120" i="11" s="1"/>
  <c r="B121" i="11" s="1"/>
  <c r="B122" i="11" s="1"/>
  <c r="B123" i="11" s="1"/>
  <c r="B124" i="11" s="1"/>
  <c r="B125" i="11" s="1"/>
  <c r="B126" i="11" s="1"/>
  <c r="B127" i="11" s="1"/>
  <c r="B128" i="11" s="1"/>
  <c r="B129" i="11" s="1"/>
  <c r="C44" i="11"/>
  <c r="C45" i="11" s="1"/>
  <c r="C46" i="11" s="1"/>
  <c r="C47" i="11" s="1"/>
  <c r="C48" i="11" s="1"/>
  <c r="C49" i="11" s="1"/>
  <c r="C50" i="11" s="1"/>
  <c r="C51" i="11" s="1"/>
  <c r="C52" i="11" s="1"/>
  <c r="C53" i="11" s="1"/>
  <c r="C54" i="11" s="1"/>
  <c r="C56" i="11" s="1"/>
  <c r="J329" i="11"/>
  <c r="C329" i="11"/>
  <c r="K329" i="11" s="1"/>
  <c r="C253" i="11"/>
  <c r="B526" i="11"/>
  <c r="B527" i="11" s="1"/>
  <c r="C55" i="11"/>
  <c r="C300" i="11"/>
  <c r="C301" i="11" s="1"/>
  <c r="J255" i="11"/>
  <c r="C255" i="11"/>
  <c r="C10" i="11"/>
  <c r="C11" i="11" s="1"/>
  <c r="C12" i="11" s="1"/>
  <c r="C13" i="11" s="1"/>
  <c r="C14" i="11" s="1"/>
  <c r="C15" i="11" s="1"/>
  <c r="C16" i="11" s="1"/>
  <c r="C17" i="11" s="1"/>
  <c r="C18" i="11" s="1"/>
  <c r="C19" i="11" s="1"/>
  <c r="C20" i="11" s="1"/>
  <c r="C21" i="11" s="1"/>
  <c r="C22" i="11" s="1"/>
  <c r="C23" i="11" s="1"/>
  <c r="C24" i="11" s="1"/>
  <c r="C25" i="11" s="1"/>
  <c r="C26" i="11" s="1"/>
  <c r="C27" i="11" s="1"/>
  <c r="C28" i="11" s="1"/>
  <c r="C29" i="11" s="1"/>
  <c r="C30" i="11" s="1"/>
  <c r="C32" i="11" s="1"/>
  <c r="J503" i="11"/>
  <c r="C503" i="11"/>
  <c r="J453" i="11"/>
  <c r="C453" i="11"/>
  <c r="C330" i="11"/>
  <c r="C331" i="11" s="1"/>
  <c r="C332" i="11" s="1"/>
  <c r="C333" i="11" s="1"/>
  <c r="C334" i="11" s="1"/>
  <c r="C335" i="11" s="1"/>
  <c r="C336" i="11" s="1"/>
  <c r="C337" i="11" s="1"/>
  <c r="C338" i="11" s="1"/>
  <c r="C339" i="11" s="1"/>
  <c r="C340" i="11" s="1"/>
  <c r="C341" i="11" s="1"/>
  <c r="C342" i="11" s="1"/>
  <c r="C343" i="11" s="1"/>
  <c r="C344" i="11" s="1"/>
  <c r="C345" i="11" s="1"/>
  <c r="C346" i="11" s="1"/>
  <c r="C347" i="11" s="1"/>
  <c r="C348" i="11" s="1"/>
  <c r="C349" i="11" s="1"/>
  <c r="C350" i="11" s="1"/>
  <c r="J527" i="11"/>
  <c r="C527" i="11"/>
  <c r="J81" i="11"/>
  <c r="C81" i="11"/>
  <c r="J305" i="11"/>
  <c r="C305" i="11"/>
  <c r="K305" i="11" s="1"/>
  <c r="J575" i="11"/>
  <c r="C575" i="11"/>
  <c r="K575" i="11" s="1"/>
  <c r="B427" i="11"/>
  <c r="B428" i="11"/>
  <c r="B429" i="11" s="1"/>
  <c r="B232" i="11"/>
  <c r="B233" i="11" s="1"/>
  <c r="B234" i="11" s="1"/>
  <c r="B235" i="11" s="1"/>
  <c r="B236" i="11" s="1"/>
  <c r="B237" i="11" s="1"/>
  <c r="B238" i="11" s="1"/>
  <c r="B239" i="11" s="1"/>
  <c r="B240" i="11" s="1"/>
  <c r="B241" i="11" s="1"/>
  <c r="B242" i="11" s="1"/>
  <c r="B243" i="11" s="1"/>
  <c r="B244" i="11" s="1"/>
  <c r="B245" i="11" s="1"/>
  <c r="B246" i="11" s="1"/>
  <c r="B247" i="11" s="1"/>
  <c r="B248" i="11" s="1"/>
  <c r="B249" i="11" s="1"/>
  <c r="B250" i="11" s="1"/>
  <c r="B251" i="11" s="1"/>
  <c r="B252" i="11" s="1"/>
  <c r="L231" i="11"/>
  <c r="M231" i="11" s="1"/>
  <c r="B528" i="11"/>
  <c r="B529" i="11" s="1"/>
  <c r="B530" i="11" s="1"/>
  <c r="B531" i="11" s="1"/>
  <c r="B532" i="11" s="1"/>
  <c r="B533" i="11" s="1"/>
  <c r="B534" i="11" s="1"/>
  <c r="B535" i="11" s="1"/>
  <c r="B536" i="11" s="1"/>
  <c r="B537" i="11" s="1"/>
  <c r="B538" i="11" s="1"/>
  <c r="B539" i="11" s="1"/>
  <c r="B540" i="11" s="1"/>
  <c r="B541" i="11" s="1"/>
  <c r="B542" i="11" s="1"/>
  <c r="B543" i="11" s="1"/>
  <c r="B544" i="11" s="1"/>
  <c r="B545" i="11" s="1"/>
  <c r="B546" i="11" s="1"/>
  <c r="B547" i="11" s="1"/>
  <c r="B548" i="11" s="1"/>
  <c r="L527" i="11"/>
  <c r="M9" i="11"/>
  <c r="B1" i="23"/>
  <c r="C43" i="14" a="1"/>
  <c r="C62" i="14" s="1"/>
  <c r="C256" i="11" l="1"/>
  <c r="C257" i="11" s="1"/>
  <c r="C258" i="11" s="1"/>
  <c r="C259" i="11" s="1"/>
  <c r="C260" i="11" s="1"/>
  <c r="C261" i="11" s="1"/>
  <c r="C262" i="11" s="1"/>
  <c r="C263" i="11" s="1"/>
  <c r="C264" i="11" s="1"/>
  <c r="C265" i="11" s="1"/>
  <c r="C266" i="11" s="1"/>
  <c r="C267" i="11" s="1"/>
  <c r="C268" i="11" s="1"/>
  <c r="C269" i="11" s="1"/>
  <c r="C270" i="11" s="1"/>
  <c r="C271" i="11" s="1"/>
  <c r="C272" i="11" s="1"/>
  <c r="C273" i="11" s="1"/>
  <c r="C274" i="11" s="1"/>
  <c r="C275" i="11" s="1"/>
  <c r="C276" i="11" s="1"/>
  <c r="K255" i="11"/>
  <c r="C454" i="11"/>
  <c r="C455" i="11" s="1"/>
  <c r="C456" i="11" s="1"/>
  <c r="C457" i="11" s="1"/>
  <c r="C458" i="11" s="1"/>
  <c r="C459" i="11" s="1"/>
  <c r="C460" i="11" s="1"/>
  <c r="C461" i="11" s="1"/>
  <c r="C462" i="11" s="1"/>
  <c r="C463" i="11" s="1"/>
  <c r="C464" i="11" s="1"/>
  <c r="C465" i="11" s="1"/>
  <c r="C466" i="11" s="1"/>
  <c r="C467" i="11" s="1"/>
  <c r="C468" i="11" s="1"/>
  <c r="C469" i="11" s="1"/>
  <c r="C470" i="11" s="1"/>
  <c r="C471" i="11" s="1"/>
  <c r="C472" i="11" s="1"/>
  <c r="C473" i="11" s="1"/>
  <c r="C474" i="11" s="1"/>
  <c r="K453" i="11"/>
  <c r="K503" i="11"/>
  <c r="M503" i="11" s="1"/>
  <c r="C504" i="11"/>
  <c r="C505" i="11" s="1"/>
  <c r="C506" i="11" s="1"/>
  <c r="C507" i="11" s="1"/>
  <c r="C508" i="11" s="1"/>
  <c r="C509" i="11" s="1"/>
  <c r="C510" i="11" s="1"/>
  <c r="C511" i="11" s="1"/>
  <c r="C512" i="11" s="1"/>
  <c r="C513" i="11" s="1"/>
  <c r="C514" i="11" s="1"/>
  <c r="C515" i="11" s="1"/>
  <c r="C516" i="11" s="1"/>
  <c r="C517" i="11" s="1"/>
  <c r="C518" i="11" s="1"/>
  <c r="C519" i="11" s="1"/>
  <c r="C520" i="11" s="1"/>
  <c r="C521" i="11" s="1"/>
  <c r="C522" i="11" s="1"/>
  <c r="C523" i="11" s="1"/>
  <c r="C524" i="11" s="1"/>
  <c r="B327" i="11"/>
  <c r="B328" i="11"/>
  <c r="B329" i="11" s="1"/>
  <c r="C327" i="11"/>
  <c r="M405" i="11"/>
  <c r="M107" i="11"/>
  <c r="B32" i="11"/>
  <c r="B33" i="11" s="1"/>
  <c r="B34" i="11" s="1"/>
  <c r="B35" i="11" s="1"/>
  <c r="B36" i="11" s="1"/>
  <c r="B37" i="11" s="1"/>
  <c r="B38" i="11" s="1"/>
  <c r="B39" i="11" s="1"/>
  <c r="B40" i="11" s="1"/>
  <c r="B41" i="11" s="1"/>
  <c r="B42" i="11" s="1"/>
  <c r="B43" i="11" s="1"/>
  <c r="B44" i="11" s="1"/>
  <c r="B45" i="11" s="1"/>
  <c r="B46" i="11" s="1"/>
  <c r="B47" i="11" s="1"/>
  <c r="B48" i="11" s="1"/>
  <c r="B49" i="11" s="1"/>
  <c r="B50" i="11" s="1"/>
  <c r="B51" i="11" s="1"/>
  <c r="B52" i="11" s="1"/>
  <c r="B53" i="11" s="1"/>
  <c r="B54" i="11" s="1"/>
  <c r="B56" i="11" s="1"/>
  <c r="B57" i="11" s="1"/>
  <c r="B58" i="11" s="1"/>
  <c r="B59" i="11" s="1"/>
  <c r="B60" i="11" s="1"/>
  <c r="B61" i="11" s="1"/>
  <c r="B62" i="11" s="1"/>
  <c r="B63" i="11" s="1"/>
  <c r="B64" i="11" s="1"/>
  <c r="B65" i="11" s="1"/>
  <c r="B66" i="11" s="1"/>
  <c r="B67" i="11" s="1"/>
  <c r="B68" i="11" s="1"/>
  <c r="B69" i="11" s="1"/>
  <c r="B70" i="11" s="1"/>
  <c r="B71" i="11" s="1"/>
  <c r="B72" i="11" s="1"/>
  <c r="B73" i="11" s="1"/>
  <c r="B74" i="11" s="1"/>
  <c r="B75" i="11" s="1"/>
  <c r="B76" i="11" s="1"/>
  <c r="B77" i="11" s="1"/>
  <c r="B78" i="11" s="1"/>
  <c r="M305" i="11"/>
  <c r="C82" i="11"/>
  <c r="C83" i="11" s="1"/>
  <c r="C84" i="11" s="1"/>
  <c r="C85" i="11" s="1"/>
  <c r="C86" i="11" s="1"/>
  <c r="C87" i="11" s="1"/>
  <c r="C88" i="11" s="1"/>
  <c r="C89" i="11" s="1"/>
  <c r="C90" i="11" s="1"/>
  <c r="C91" i="11" s="1"/>
  <c r="C92" i="11" s="1"/>
  <c r="C93" i="11" s="1"/>
  <c r="C94" i="11" s="1"/>
  <c r="C95" i="11" s="1"/>
  <c r="C96" i="11" s="1"/>
  <c r="C97" i="11" s="1"/>
  <c r="C98" i="11" s="1"/>
  <c r="C99" i="11" s="1"/>
  <c r="C100" i="11" s="1"/>
  <c r="C101" i="11" s="1"/>
  <c r="C102" i="11" s="1"/>
  <c r="C103" i="11" s="1"/>
  <c r="K81" i="11"/>
  <c r="C31" i="11"/>
  <c r="C352" i="11"/>
  <c r="C351" i="11"/>
  <c r="C430" i="11"/>
  <c r="C431" i="11" s="1"/>
  <c r="C432" i="11" s="1"/>
  <c r="C433" i="11" s="1"/>
  <c r="C434" i="11" s="1"/>
  <c r="C435" i="11" s="1"/>
  <c r="C436" i="11" s="1"/>
  <c r="C437" i="11" s="1"/>
  <c r="C438" i="11" s="1"/>
  <c r="C439" i="11" s="1"/>
  <c r="C440" i="11" s="1"/>
  <c r="C441" i="11" s="1"/>
  <c r="C442" i="11" s="1"/>
  <c r="C443" i="11" s="1"/>
  <c r="C444" i="11" s="1"/>
  <c r="C445" i="11" s="1"/>
  <c r="C446" i="11" s="1"/>
  <c r="C447" i="11" s="1"/>
  <c r="C448" i="11" s="1"/>
  <c r="C449" i="11" s="1"/>
  <c r="C450" i="11" s="1"/>
  <c r="K429" i="11"/>
  <c r="B130" i="11"/>
  <c r="B131" i="11" s="1"/>
  <c r="C58" i="11"/>
  <c r="C59" i="11" s="1"/>
  <c r="C60" i="11" s="1"/>
  <c r="C61" i="11" s="1"/>
  <c r="C62" i="11" s="1"/>
  <c r="C63" i="11" s="1"/>
  <c r="C64" i="11" s="1"/>
  <c r="C65" i="11" s="1"/>
  <c r="C66" i="11" s="1"/>
  <c r="C67" i="11" s="1"/>
  <c r="C68" i="11" s="1"/>
  <c r="C69" i="11" s="1"/>
  <c r="C70" i="11" s="1"/>
  <c r="C71" i="11" s="1"/>
  <c r="C72" i="11" s="1"/>
  <c r="C73" i="11" s="1"/>
  <c r="C74" i="11" s="1"/>
  <c r="C75" i="11" s="1"/>
  <c r="C76" i="11" s="1"/>
  <c r="C77" i="11" s="1"/>
  <c r="C78" i="11" s="1"/>
  <c r="C576" i="11"/>
  <c r="C577" i="11" s="1"/>
  <c r="C578" i="11" s="1"/>
  <c r="C579" i="11" s="1"/>
  <c r="C580" i="11" s="1"/>
  <c r="C581" i="11" s="1"/>
  <c r="C582" i="11" s="1"/>
  <c r="C583" i="11" s="1"/>
  <c r="C584" i="11" s="1"/>
  <c r="C585" i="11" s="1"/>
  <c r="C586" i="11" s="1"/>
  <c r="C587" i="11" s="1"/>
  <c r="C588" i="11" s="1"/>
  <c r="C589" i="11" s="1"/>
  <c r="C590" i="11" s="1"/>
  <c r="C591" i="11" s="1"/>
  <c r="C592" i="11" s="1"/>
  <c r="C593" i="11" s="1"/>
  <c r="C594" i="11" s="1"/>
  <c r="C595" i="11" s="1"/>
  <c r="C596" i="11" s="1"/>
  <c r="C597" i="11" s="1"/>
  <c r="C528" i="11"/>
  <c r="C529" i="11" s="1"/>
  <c r="C530" i="11" s="1"/>
  <c r="C531" i="11" s="1"/>
  <c r="C532" i="11" s="1"/>
  <c r="C533" i="11" s="1"/>
  <c r="C534" i="11" s="1"/>
  <c r="C535" i="11" s="1"/>
  <c r="C536" i="11" s="1"/>
  <c r="C537" i="11" s="1"/>
  <c r="C538" i="11" s="1"/>
  <c r="C539" i="11" s="1"/>
  <c r="C540" i="11" s="1"/>
  <c r="C541" i="11" s="1"/>
  <c r="C542" i="11" s="1"/>
  <c r="C543" i="11" s="1"/>
  <c r="C544" i="11" s="1"/>
  <c r="C545" i="11" s="1"/>
  <c r="C546" i="11" s="1"/>
  <c r="C547" i="11" s="1"/>
  <c r="C548" i="11" s="1"/>
  <c r="K527" i="11"/>
  <c r="M527" i="11" s="1"/>
  <c r="C406" i="11"/>
  <c r="C407" i="11" s="1"/>
  <c r="C408" i="11" s="1"/>
  <c r="C409" i="11" s="1"/>
  <c r="C410" i="11" s="1"/>
  <c r="C411" i="11" s="1"/>
  <c r="C412" i="11" s="1"/>
  <c r="C413" i="11" s="1"/>
  <c r="C414" i="11" s="1"/>
  <c r="C415" i="11" s="1"/>
  <c r="C416" i="11" s="1"/>
  <c r="C417" i="11" s="1"/>
  <c r="C418" i="11" s="1"/>
  <c r="C419" i="11" s="1"/>
  <c r="C420" i="11" s="1"/>
  <c r="C421" i="11" s="1"/>
  <c r="C422" i="11" s="1"/>
  <c r="C423" i="11" s="1"/>
  <c r="C424" i="11" s="1"/>
  <c r="C425" i="11" s="1"/>
  <c r="C426" i="11" s="1"/>
  <c r="C354" i="11"/>
  <c r="C355" i="11" s="1"/>
  <c r="C356" i="11" s="1"/>
  <c r="C357" i="11" s="1"/>
  <c r="C358" i="11" s="1"/>
  <c r="C359" i="11" s="1"/>
  <c r="C360" i="11" s="1"/>
  <c r="C361" i="11" s="1"/>
  <c r="C362" i="11" s="1"/>
  <c r="C363" i="11" s="1"/>
  <c r="C364" i="11" s="1"/>
  <c r="C365" i="11" s="1"/>
  <c r="C366" i="11" s="1"/>
  <c r="C367" i="11" s="1"/>
  <c r="C368" i="11" s="1"/>
  <c r="C369" i="11" s="1"/>
  <c r="C370" i="11" s="1"/>
  <c r="C371" i="11" s="1"/>
  <c r="C372" i="11" s="1"/>
  <c r="C373" i="11" s="1"/>
  <c r="C374" i="11" s="1"/>
  <c r="K353" i="11"/>
  <c r="C378" i="11"/>
  <c r="C379" i="11" s="1"/>
  <c r="C380" i="11" s="1"/>
  <c r="C381" i="11" s="1"/>
  <c r="C382" i="11" s="1"/>
  <c r="C383" i="11" s="1"/>
  <c r="C384" i="11" s="1"/>
  <c r="C385" i="11" s="1"/>
  <c r="C386" i="11" s="1"/>
  <c r="C387" i="11" s="1"/>
  <c r="C388" i="11" s="1"/>
  <c r="C389" i="11" s="1"/>
  <c r="C390" i="11" s="1"/>
  <c r="C391" i="11" s="1"/>
  <c r="C392" i="11" s="1"/>
  <c r="C393" i="11" s="1"/>
  <c r="C394" i="11" s="1"/>
  <c r="C395" i="11" s="1"/>
  <c r="C396" i="11" s="1"/>
  <c r="C397" i="11" s="1"/>
  <c r="C398" i="11" s="1"/>
  <c r="C399" i="11" s="1"/>
  <c r="K377" i="11"/>
  <c r="C108" i="11"/>
  <c r="C109" i="11" s="1"/>
  <c r="C110" i="11" s="1"/>
  <c r="C111" i="11" s="1"/>
  <c r="C112" i="11" s="1"/>
  <c r="C113" i="11" s="1"/>
  <c r="C114" i="11" s="1"/>
  <c r="C115" i="11" s="1"/>
  <c r="C116" i="11" s="1"/>
  <c r="C117" i="11" s="1"/>
  <c r="C118" i="11" s="1"/>
  <c r="C119" i="11" s="1"/>
  <c r="C120" i="11" s="1"/>
  <c r="C121" i="11" s="1"/>
  <c r="C122" i="11" s="1"/>
  <c r="C123" i="11" s="1"/>
  <c r="C124" i="11" s="1"/>
  <c r="C125" i="11" s="1"/>
  <c r="C126" i="11" s="1"/>
  <c r="C127" i="11" s="1"/>
  <c r="C128" i="11" s="1"/>
  <c r="C573" i="11"/>
  <c r="B550" i="11"/>
  <c r="B551" i="11" s="1"/>
  <c r="B549" i="11"/>
  <c r="L429" i="11"/>
  <c r="B430" i="11"/>
  <c r="B431" i="11" s="1"/>
  <c r="B432" i="11" s="1"/>
  <c r="B433" i="11" s="1"/>
  <c r="B434" i="11" s="1"/>
  <c r="B435" i="11" s="1"/>
  <c r="B436" i="11" s="1"/>
  <c r="B437" i="11" s="1"/>
  <c r="B438" i="11" s="1"/>
  <c r="B439" i="11" s="1"/>
  <c r="B440" i="11" s="1"/>
  <c r="B441" i="11" s="1"/>
  <c r="B442" i="11" s="1"/>
  <c r="B443" i="11" s="1"/>
  <c r="B444" i="11" s="1"/>
  <c r="B445" i="11" s="1"/>
  <c r="B446" i="11" s="1"/>
  <c r="B447" i="11" s="1"/>
  <c r="B448" i="11" s="1"/>
  <c r="B449" i="11" s="1"/>
  <c r="B450" i="11" s="1"/>
  <c r="B254" i="11"/>
  <c r="B255" i="11" s="1"/>
  <c r="B253" i="11"/>
  <c r="L131" i="11"/>
  <c r="M131" i="11" s="1"/>
  <c r="B132" i="11"/>
  <c r="B133" i="11" s="1"/>
  <c r="B134" i="11" s="1"/>
  <c r="B135" i="11" s="1"/>
  <c r="B136" i="11" s="1"/>
  <c r="B137" i="11" s="1"/>
  <c r="B138" i="11" s="1"/>
  <c r="B139" i="11" s="1"/>
  <c r="B140" i="11" s="1"/>
  <c r="B141" i="11" s="1"/>
  <c r="B142" i="11" s="1"/>
  <c r="B143" i="11" s="1"/>
  <c r="B144" i="11" s="1"/>
  <c r="B145" i="11" s="1"/>
  <c r="B146" i="11" s="1"/>
  <c r="B147" i="11" s="1"/>
  <c r="B148" i="11" s="1"/>
  <c r="B149" i="11" s="1"/>
  <c r="B150" i="11" s="1"/>
  <c r="B151" i="11" s="1"/>
  <c r="B152" i="11" s="1"/>
  <c r="C54" i="14"/>
  <c r="C46" i="14"/>
  <c r="C61" i="14"/>
  <c r="C53" i="14"/>
  <c r="C60" i="14"/>
  <c r="C52" i="14"/>
  <c r="C44" i="14"/>
  <c r="C59" i="14"/>
  <c r="C51" i="14"/>
  <c r="C43" i="14"/>
  <c r="C58" i="14"/>
  <c r="C50" i="14"/>
  <c r="C64" i="14"/>
  <c r="C57" i="14"/>
  <c r="C49" i="14"/>
  <c r="C48" i="14"/>
  <c r="C56" i="14"/>
  <c r="C63" i="14"/>
  <c r="C55" i="14"/>
  <c r="C47" i="14"/>
  <c r="C45" i="14"/>
  <c r="C452" i="11" l="1"/>
  <c r="C451" i="11"/>
  <c r="C130" i="11"/>
  <c r="C129" i="11"/>
  <c r="L329" i="11"/>
  <c r="M329" i="11" s="1"/>
  <c r="B330" i="11"/>
  <c r="B331" i="11" s="1"/>
  <c r="B332" i="11" s="1"/>
  <c r="B333" i="11" s="1"/>
  <c r="B334" i="11" s="1"/>
  <c r="B335" i="11" s="1"/>
  <c r="B336" i="11" s="1"/>
  <c r="B337" i="11" s="1"/>
  <c r="B338" i="11" s="1"/>
  <c r="B339" i="11" s="1"/>
  <c r="B340" i="11" s="1"/>
  <c r="B341" i="11" s="1"/>
  <c r="B342" i="11" s="1"/>
  <c r="B343" i="11" s="1"/>
  <c r="B344" i="11" s="1"/>
  <c r="B345" i="11" s="1"/>
  <c r="B346" i="11" s="1"/>
  <c r="B347" i="11" s="1"/>
  <c r="B348" i="11" s="1"/>
  <c r="B349" i="11" s="1"/>
  <c r="B350" i="11" s="1"/>
  <c r="C475" i="11"/>
  <c r="C476" i="11"/>
  <c r="M429" i="11"/>
  <c r="C550" i="11"/>
  <c r="C549" i="11"/>
  <c r="C428" i="11"/>
  <c r="C427" i="11"/>
  <c r="C278" i="11"/>
  <c r="C277" i="11"/>
  <c r="C376" i="11"/>
  <c r="C375" i="11"/>
  <c r="C80" i="11"/>
  <c r="C79" i="11"/>
  <c r="C525" i="11"/>
  <c r="C526" i="11"/>
  <c r="B55" i="11"/>
  <c r="B552" i="11"/>
  <c r="B553" i="11" s="1"/>
  <c r="B554" i="11" s="1"/>
  <c r="B555" i="11" s="1"/>
  <c r="B556" i="11" s="1"/>
  <c r="B557" i="11" s="1"/>
  <c r="B558" i="11" s="1"/>
  <c r="B559" i="11" s="1"/>
  <c r="B560" i="11" s="1"/>
  <c r="B561" i="11" s="1"/>
  <c r="B562" i="11" s="1"/>
  <c r="B563" i="11" s="1"/>
  <c r="B564" i="11" s="1"/>
  <c r="B565" i="11" s="1"/>
  <c r="B566" i="11" s="1"/>
  <c r="B567" i="11" s="1"/>
  <c r="B568" i="11" s="1"/>
  <c r="B569" i="11" s="1"/>
  <c r="B570" i="11" s="1"/>
  <c r="B571" i="11" s="1"/>
  <c r="B572" i="11" s="1"/>
  <c r="L551" i="11"/>
  <c r="M551" i="11" s="1"/>
  <c r="B80" i="11"/>
  <c r="B81" i="11" s="1"/>
  <c r="B79" i="11"/>
  <c r="B154" i="11"/>
  <c r="B155" i="11" s="1"/>
  <c r="B153" i="11"/>
  <c r="B256" i="11"/>
  <c r="B257" i="11" s="1"/>
  <c r="B258" i="11" s="1"/>
  <c r="B259" i="11" s="1"/>
  <c r="B260" i="11" s="1"/>
  <c r="B261" i="11" s="1"/>
  <c r="B262" i="11" s="1"/>
  <c r="B263" i="11" s="1"/>
  <c r="B264" i="11" s="1"/>
  <c r="B265" i="11" s="1"/>
  <c r="B266" i="11" s="1"/>
  <c r="B267" i="11" s="1"/>
  <c r="B268" i="11" s="1"/>
  <c r="B269" i="11" s="1"/>
  <c r="B270" i="11" s="1"/>
  <c r="B271" i="11" s="1"/>
  <c r="B272" i="11" s="1"/>
  <c r="B273" i="11" s="1"/>
  <c r="B274" i="11" s="1"/>
  <c r="B275" i="11" s="1"/>
  <c r="B276" i="11" s="1"/>
  <c r="L255" i="11"/>
  <c r="M255" i="11" s="1"/>
  <c r="B451" i="11"/>
  <c r="B452" i="11"/>
  <c r="B453" i="11" s="1"/>
  <c r="H125" i="22"/>
  <c r="E125" i="22"/>
  <c r="F124" i="22"/>
  <c r="G124" i="22" s="1"/>
  <c r="F123" i="22"/>
  <c r="G123" i="22" s="1"/>
  <c r="F122" i="22"/>
  <c r="F125" i="22" s="1"/>
  <c r="G122" i="22" l="1"/>
  <c r="E129" i="22" s="1" a="1"/>
  <c r="B352" i="11"/>
  <c r="B353" i="11" s="1"/>
  <c r="B351" i="11"/>
  <c r="B278" i="11"/>
  <c r="B279" i="11" s="1"/>
  <c r="B277" i="11"/>
  <c r="L155" i="11"/>
  <c r="M155" i="11" s="1"/>
  <c r="B156" i="11"/>
  <c r="B157" i="11" s="1"/>
  <c r="B158" i="11" s="1"/>
  <c r="B159" i="11" s="1"/>
  <c r="B160" i="11" s="1"/>
  <c r="B161" i="11" s="1"/>
  <c r="B162" i="11" s="1"/>
  <c r="B163" i="11" s="1"/>
  <c r="B164" i="11" s="1"/>
  <c r="B165" i="11" s="1"/>
  <c r="B166" i="11" s="1"/>
  <c r="B167" i="11" s="1"/>
  <c r="B168" i="11" s="1"/>
  <c r="B169" i="11" s="1"/>
  <c r="B170" i="11" s="1"/>
  <c r="B171" i="11" s="1"/>
  <c r="B172" i="11" s="1"/>
  <c r="B173" i="11" s="1"/>
  <c r="B174" i="11" s="1"/>
  <c r="B175" i="11" s="1"/>
  <c r="B176" i="11" s="1"/>
  <c r="L453" i="11"/>
  <c r="M453" i="11" s="1"/>
  <c r="B454" i="11"/>
  <c r="B455" i="11" s="1"/>
  <c r="B456" i="11" s="1"/>
  <c r="B457" i="11" s="1"/>
  <c r="B458" i="11" s="1"/>
  <c r="B459" i="11" s="1"/>
  <c r="B460" i="11" s="1"/>
  <c r="B461" i="11" s="1"/>
  <c r="B462" i="11" s="1"/>
  <c r="B463" i="11" s="1"/>
  <c r="B464" i="11" s="1"/>
  <c r="B465" i="11" s="1"/>
  <c r="B466" i="11" s="1"/>
  <c r="B467" i="11" s="1"/>
  <c r="B468" i="11" s="1"/>
  <c r="B469" i="11" s="1"/>
  <c r="B470" i="11" s="1"/>
  <c r="B471" i="11" s="1"/>
  <c r="B472" i="11" s="1"/>
  <c r="B473" i="11" s="1"/>
  <c r="B474" i="11" s="1"/>
  <c r="B82" i="11"/>
  <c r="B83" i="11" s="1"/>
  <c r="B84" i="11" s="1"/>
  <c r="B85" i="11" s="1"/>
  <c r="B86" i="11" s="1"/>
  <c r="B87" i="11" s="1"/>
  <c r="B88" i="11" s="1"/>
  <c r="B89" i="11" s="1"/>
  <c r="B90" i="11" s="1"/>
  <c r="B91" i="11" s="1"/>
  <c r="B92" i="11" s="1"/>
  <c r="B93" i="11" s="1"/>
  <c r="B94" i="11" s="1"/>
  <c r="B95" i="11" s="1"/>
  <c r="B96" i="11" s="1"/>
  <c r="B97" i="11" s="1"/>
  <c r="B98" i="11" s="1"/>
  <c r="B99" i="11" s="1"/>
  <c r="B100" i="11" s="1"/>
  <c r="B101" i="11" s="1"/>
  <c r="B102" i="11" s="1"/>
  <c r="B103" i="11" s="1"/>
  <c r="L81" i="11"/>
  <c r="M81" i="11" s="1"/>
  <c r="B574" i="11"/>
  <c r="B575" i="11" s="1"/>
  <c r="B573" i="11"/>
  <c r="G131" i="22"/>
  <c r="G129" i="22"/>
  <c r="F131" i="22"/>
  <c r="F129" i="22"/>
  <c r="G130" i="22"/>
  <c r="G138" i="22" s="1"/>
  <c r="H129" i="22"/>
  <c r="E131" i="22"/>
  <c r="E129" i="22"/>
  <c r="H130" i="22"/>
  <c r="F130" i="22"/>
  <c r="E130" i="22"/>
  <c r="H131" i="22"/>
  <c r="G125" i="22"/>
  <c r="L353" i="11" l="1"/>
  <c r="M353" i="11" s="1"/>
  <c r="B354" i="11"/>
  <c r="B355" i="11" s="1"/>
  <c r="B356" i="11" s="1"/>
  <c r="B357" i="11" s="1"/>
  <c r="B358" i="11" s="1"/>
  <c r="B359" i="11" s="1"/>
  <c r="B360" i="11" s="1"/>
  <c r="B361" i="11" s="1"/>
  <c r="B362" i="11" s="1"/>
  <c r="B363" i="11" s="1"/>
  <c r="B364" i="11" s="1"/>
  <c r="B365" i="11" s="1"/>
  <c r="B366" i="11" s="1"/>
  <c r="B367" i="11" s="1"/>
  <c r="B368" i="11" s="1"/>
  <c r="B369" i="11" s="1"/>
  <c r="B370" i="11" s="1"/>
  <c r="B371" i="11" s="1"/>
  <c r="B372" i="11" s="1"/>
  <c r="B373" i="11" s="1"/>
  <c r="B374" i="11" s="1"/>
  <c r="G139" i="22"/>
  <c r="H138" i="22"/>
  <c r="E132" i="22"/>
  <c r="B475" i="11"/>
  <c r="B476" i="11"/>
  <c r="B477" i="11" s="1"/>
  <c r="B576" i="11"/>
  <c r="B577" i="11" s="1"/>
  <c r="B578" i="11" s="1"/>
  <c r="B579" i="11" s="1"/>
  <c r="B580" i="11" s="1"/>
  <c r="B581" i="11" s="1"/>
  <c r="B582" i="11" s="1"/>
  <c r="B583" i="11" s="1"/>
  <c r="B584" i="11" s="1"/>
  <c r="B585" i="11" s="1"/>
  <c r="B586" i="11" s="1"/>
  <c r="B587" i="11" s="1"/>
  <c r="B588" i="11" s="1"/>
  <c r="B589" i="11" s="1"/>
  <c r="B590" i="11" s="1"/>
  <c r="B591" i="11" s="1"/>
  <c r="B592" i="11" s="1"/>
  <c r="B593" i="11" s="1"/>
  <c r="B594" i="11" s="1"/>
  <c r="B595" i="11" s="1"/>
  <c r="B596" i="11" s="1"/>
  <c r="B597" i="11" s="1"/>
  <c r="L575" i="11"/>
  <c r="M575" i="11" s="1"/>
  <c r="B178" i="11"/>
  <c r="B179" i="11" s="1"/>
  <c r="B177" i="11"/>
  <c r="L279" i="11"/>
  <c r="M279" i="11" s="1"/>
  <c r="B280" i="11"/>
  <c r="B281" i="11" s="1"/>
  <c r="B282" i="11" s="1"/>
  <c r="B283" i="11" s="1"/>
  <c r="B284" i="11" s="1"/>
  <c r="B285" i="11" s="1"/>
  <c r="B286" i="11" s="1"/>
  <c r="B287" i="11" s="1"/>
  <c r="B288" i="11" s="1"/>
  <c r="B289" i="11" s="1"/>
  <c r="B290" i="11" s="1"/>
  <c r="B291" i="11" s="1"/>
  <c r="B292" i="11" s="1"/>
  <c r="B293" i="11" s="1"/>
  <c r="B294" i="11" s="1"/>
  <c r="B295" i="11" s="1"/>
  <c r="B296" i="11" s="1"/>
  <c r="B297" i="11" s="1"/>
  <c r="B298" i="11" s="1"/>
  <c r="B299" i="11" s="1"/>
  <c r="B300" i="11" s="1"/>
  <c r="B301" i="11" s="1"/>
  <c r="H139" i="22"/>
  <c r="F137" i="22"/>
  <c r="F132" i="22"/>
  <c r="H137" i="22"/>
  <c r="H132" i="22"/>
  <c r="F139" i="22"/>
  <c r="F138" i="22"/>
  <c r="G137" i="22"/>
  <c r="G132" i="22"/>
  <c r="B376" i="11" l="1"/>
  <c r="B377" i="11" s="1"/>
  <c r="B375" i="11"/>
  <c r="G140" i="22"/>
  <c r="B180" i="11"/>
  <c r="B181" i="11" s="1"/>
  <c r="B182" i="11" s="1"/>
  <c r="B183" i="11" s="1"/>
  <c r="B184" i="11" s="1"/>
  <c r="B185" i="11" s="1"/>
  <c r="B186" i="11" s="1"/>
  <c r="B187" i="11" s="1"/>
  <c r="B188" i="11" s="1"/>
  <c r="B189" i="11" s="1"/>
  <c r="B190" i="11" s="1"/>
  <c r="B191" i="11" s="1"/>
  <c r="B192" i="11" s="1"/>
  <c r="B193" i="11" s="1"/>
  <c r="B194" i="11" s="1"/>
  <c r="B195" i="11" s="1"/>
  <c r="B196" i="11" s="1"/>
  <c r="B197" i="11" s="1"/>
  <c r="B198" i="11" s="1"/>
  <c r="B199" i="11" s="1"/>
  <c r="B200" i="11" s="1"/>
  <c r="B201" i="11" s="1"/>
  <c r="L179" i="11"/>
  <c r="M179" i="11" s="1"/>
  <c r="B478" i="11"/>
  <c r="B479" i="11" s="1"/>
  <c r="B480" i="11" s="1"/>
  <c r="B481" i="11" s="1"/>
  <c r="B482" i="11" s="1"/>
  <c r="B483" i="11" s="1"/>
  <c r="B484" i="11" s="1"/>
  <c r="B485" i="11" s="1"/>
  <c r="B486" i="11" s="1"/>
  <c r="B487" i="11" s="1"/>
  <c r="B488" i="11" s="1"/>
  <c r="B489" i="11" s="1"/>
  <c r="B490" i="11" s="1"/>
  <c r="B491" i="11" s="1"/>
  <c r="B492" i="11" s="1"/>
  <c r="B493" i="11" s="1"/>
  <c r="B494" i="11" s="1"/>
  <c r="B495" i="11" s="1"/>
  <c r="B496" i="11" s="1"/>
  <c r="B497" i="11" s="1"/>
  <c r="B498" i="11" s="1"/>
  <c r="B499" i="11" s="1"/>
  <c r="L477" i="11"/>
  <c r="M477" i="11" s="1"/>
  <c r="H140" i="22"/>
  <c r="F140" i="22"/>
  <c r="B378" i="11" l="1"/>
  <c r="B379" i="11" s="1"/>
  <c r="B380" i="11" s="1"/>
  <c r="B381" i="11" s="1"/>
  <c r="B382" i="11" s="1"/>
  <c r="B383" i="11" s="1"/>
  <c r="B384" i="11" s="1"/>
  <c r="B385" i="11" s="1"/>
  <c r="B386" i="11" s="1"/>
  <c r="B387" i="11" s="1"/>
  <c r="B388" i="11" s="1"/>
  <c r="B389" i="11" s="1"/>
  <c r="B390" i="11" s="1"/>
  <c r="B391" i="11" s="1"/>
  <c r="B392" i="11" s="1"/>
  <c r="B393" i="11" s="1"/>
  <c r="B394" i="11" s="1"/>
  <c r="B395" i="11" s="1"/>
  <c r="B396" i="11" s="1"/>
  <c r="B397" i="11" s="1"/>
  <c r="B398" i="11" s="1"/>
  <c r="B399" i="11" s="1"/>
  <c r="L377" i="11"/>
  <c r="M377" i="11" s="1"/>
  <c r="S39" i="21"/>
  <c r="R39" i="21"/>
  <c r="Q39" i="21"/>
  <c r="P39" i="21"/>
  <c r="N39" i="21"/>
  <c r="M39" i="21"/>
  <c r="L39" i="21"/>
  <c r="K39" i="21"/>
  <c r="I39" i="21"/>
  <c r="H39" i="21"/>
  <c r="G39" i="21"/>
  <c r="F39" i="21"/>
  <c r="S7" i="21"/>
  <c r="R7" i="21"/>
  <c r="Q7" i="21"/>
  <c r="P7" i="21"/>
  <c r="N7" i="21"/>
  <c r="M7" i="21"/>
  <c r="L7" i="21"/>
  <c r="K7" i="21"/>
  <c r="I7" i="21"/>
  <c r="H7" i="21"/>
  <c r="G7" i="21"/>
  <c r="F7" i="21"/>
  <c r="C21" i="21" l="1"/>
  <c r="C52" i="21"/>
  <c r="C69" i="21"/>
  <c r="C53" i="21"/>
  <c r="C50" i="21"/>
  <c r="C67" i="21"/>
  <c r="C23" i="21"/>
  <c r="C55" i="21"/>
  <c r="C65" i="21"/>
  <c r="C22" i="21"/>
  <c r="C30" i="21"/>
  <c r="C56" i="21"/>
  <c r="C64" i="21"/>
  <c r="C31" i="21"/>
  <c r="C57" i="21"/>
  <c r="C20" i="21"/>
  <c r="C68" i="21"/>
  <c r="C58" i="21"/>
  <c r="C33" i="21"/>
  <c r="C17" i="21"/>
  <c r="C34" i="21"/>
  <c r="C18" i="21"/>
  <c r="C62" i="21"/>
  <c r="C51" i="21"/>
  <c r="C29" i="21"/>
  <c r="C32" i="21"/>
  <c r="C35" i="21"/>
  <c r="C19" i="21"/>
  <c r="C63" i="21"/>
  <c r="C37" i="21"/>
  <c r="C66" i="21"/>
  <c r="C25" i="21" l="1"/>
  <c r="C28" i="21"/>
  <c r="C59" i="21"/>
  <c r="C27" i="21"/>
  <c r="C26" i="21"/>
  <c r="C61" i="21"/>
  <c r="C60" i="21"/>
  <c r="C36" i="21"/>
  <c r="C49" i="21"/>
  <c r="C24" i="21"/>
  <c r="C54" i="21"/>
  <c r="F13" i="7" l="1"/>
  <c r="G13" i="7" s="1"/>
  <c r="H13" i="7" s="1"/>
  <c r="I13" i="7" s="1"/>
  <c r="F12" i="7"/>
  <c r="G12" i="7" s="1"/>
  <c r="H12" i="7" s="1"/>
  <c r="I12" i="7" s="1"/>
  <c r="C69" i="18"/>
  <c r="C37" i="18"/>
  <c r="C62" i="18" l="1"/>
  <c r="C63" i="18"/>
  <c r="C57" i="18"/>
  <c r="C65" i="18"/>
  <c r="C54" i="18"/>
  <c r="C55" i="18"/>
  <c r="C66" i="18"/>
  <c r="C51" i="18"/>
  <c r="C59" i="18"/>
  <c r="C67" i="18"/>
  <c r="C56" i="18"/>
  <c r="C58" i="18"/>
  <c r="C52" i="18"/>
  <c r="C60" i="18"/>
  <c r="C68" i="18"/>
  <c r="C64" i="18"/>
  <c r="C49" i="18"/>
  <c r="C50" i="18"/>
  <c r="C53" i="18"/>
  <c r="C61" i="18"/>
  <c r="C23" i="18"/>
  <c r="C31" i="18"/>
  <c r="C24" i="18"/>
  <c r="C32" i="18"/>
  <c r="C17" i="18"/>
  <c r="C25" i="18"/>
  <c r="C33" i="18"/>
  <c r="C22" i="18"/>
  <c r="C35" i="18"/>
  <c r="C30" i="18"/>
  <c r="C26" i="18"/>
  <c r="C27" i="18"/>
  <c r="C20" i="18"/>
  <c r="C28" i="18"/>
  <c r="C36" i="18"/>
  <c r="C18" i="18"/>
  <c r="C34" i="18"/>
  <c r="C19" i="18"/>
  <c r="C21" i="18"/>
  <c r="C29" i="18"/>
  <c r="L97" i="14" l="1"/>
  <c r="K97" i="14"/>
  <c r="L96" i="14"/>
  <c r="K96" i="14"/>
  <c r="L95" i="14"/>
  <c r="K95" i="14"/>
  <c r="L94" i="14"/>
  <c r="K94" i="14"/>
  <c r="L93" i="14"/>
  <c r="K93" i="14"/>
  <c r="L92" i="14"/>
  <c r="K92" i="14"/>
  <c r="L91" i="14"/>
  <c r="K91" i="14"/>
  <c r="L90" i="14"/>
  <c r="K90" i="14"/>
  <c r="L89" i="14"/>
  <c r="K89" i="14"/>
  <c r="L88" i="14"/>
  <c r="K88" i="14"/>
  <c r="L87" i="14"/>
  <c r="K87" i="14"/>
  <c r="L86" i="14"/>
  <c r="K86" i="14"/>
  <c r="L85" i="14"/>
  <c r="K85" i="14"/>
  <c r="L84" i="14"/>
  <c r="K84" i="14"/>
  <c r="L83" i="14"/>
  <c r="K83" i="14"/>
  <c r="L82" i="14"/>
  <c r="K82" i="14"/>
  <c r="L81" i="14"/>
  <c r="K81" i="14"/>
  <c r="L80" i="14"/>
  <c r="K80" i="14"/>
  <c r="L79" i="14"/>
  <c r="K79" i="14"/>
  <c r="L78" i="14"/>
  <c r="K78" i="14"/>
  <c r="K72" i="14"/>
  <c r="M93" i="14"/>
  <c r="L72" i="14"/>
  <c r="L77" i="14" l="1"/>
  <c r="L75" i="14"/>
  <c r="K77" i="14"/>
  <c r="K75" i="14"/>
  <c r="M84" i="14"/>
  <c r="M97" i="14"/>
  <c r="M88" i="14"/>
  <c r="M85" i="14"/>
  <c r="K76" i="14"/>
  <c r="L76" i="14"/>
  <c r="M90" i="14"/>
  <c r="M95" i="14"/>
  <c r="M80" i="14"/>
  <c r="M86" i="14"/>
  <c r="M96" i="14"/>
  <c r="M78" i="14"/>
  <c r="M83" i="14"/>
  <c r="M87" i="14"/>
  <c r="M92" i="14"/>
  <c r="M79" i="14"/>
  <c r="M91" i="14"/>
  <c r="N72" i="14"/>
  <c r="N75" i="14" s="1"/>
  <c r="M89" i="14"/>
  <c r="M72" i="14"/>
  <c r="M75" i="14" s="1"/>
  <c r="M82" i="14"/>
  <c r="M94" i="14"/>
  <c r="M81" i="14"/>
  <c r="N76" i="14" l="1"/>
  <c r="N77" i="14"/>
  <c r="O72" i="14"/>
  <c r="O75" i="14" s="1"/>
  <c r="N88" i="14"/>
  <c r="N83" i="14"/>
  <c r="N95" i="14"/>
  <c r="N79" i="14"/>
  <c r="N90" i="14"/>
  <c r="N78" i="14"/>
  <c r="N97" i="14"/>
  <c r="N85" i="14"/>
  <c r="N91" i="14"/>
  <c r="N92" i="14"/>
  <c r="N80" i="14"/>
  <c r="N94" i="14"/>
  <c r="N81" i="14"/>
  <c r="N87" i="14"/>
  <c r="N82" i="14"/>
  <c r="N89" i="14"/>
  <c r="N93" i="14"/>
  <c r="N96" i="14"/>
  <c r="N84" i="14"/>
  <c r="N86" i="14"/>
  <c r="M76" i="14"/>
  <c r="M77" i="14"/>
  <c r="O77" i="14" l="1"/>
  <c r="O76" i="14"/>
  <c r="O95" i="14"/>
  <c r="O83" i="14"/>
  <c r="O90" i="14"/>
  <c r="O78" i="14"/>
  <c r="O86" i="14"/>
  <c r="O85" i="14"/>
  <c r="O97" i="14"/>
  <c r="O88" i="14"/>
  <c r="O92" i="14"/>
  <c r="O80" i="14"/>
  <c r="O87" i="14"/>
  <c r="O94" i="14"/>
  <c r="O82" i="14"/>
  <c r="O89" i="14"/>
  <c r="O96" i="14"/>
  <c r="O84" i="14"/>
  <c r="O91" i="14"/>
  <c r="O79" i="14"/>
  <c r="O93" i="14"/>
  <c r="O81" i="14"/>
  <c r="P2" i="11" l="1"/>
  <c r="Q2" i="11" s="1"/>
  <c r="R2" i="11" s="1"/>
  <c r="S2" i="11" s="1"/>
  <c r="L504" i="11"/>
  <c r="L406" i="11"/>
  <c r="L306" i="11"/>
  <c r="L108" i="11"/>
  <c r="L208" i="11" l="1"/>
  <c r="L10" i="11"/>
  <c r="J587" i="11"/>
  <c r="J563" i="11"/>
  <c r="J545" i="11"/>
  <c r="J518" i="11"/>
  <c r="J497" i="11"/>
  <c r="J465" i="11"/>
  <c r="J441" i="11"/>
  <c r="J418" i="11"/>
  <c r="J396" i="11"/>
  <c r="J371" i="11"/>
  <c r="J341" i="11"/>
  <c r="J321" i="11"/>
  <c r="J291" i="11"/>
  <c r="J275" i="11"/>
  <c r="J249" i="11"/>
  <c r="J219" i="11"/>
  <c r="J192" i="11"/>
  <c r="J169" i="11"/>
  <c r="J145" i="11"/>
  <c r="J120" i="11"/>
  <c r="J93" i="11"/>
  <c r="J69" i="11"/>
  <c r="J36" i="11"/>
  <c r="J27" i="11"/>
  <c r="J445" i="11" l="1"/>
  <c r="J216" i="11"/>
  <c r="J390" i="11"/>
  <c r="J218" i="11"/>
  <c r="J447" i="11"/>
  <c r="J375" i="11"/>
  <c r="J133" i="11"/>
  <c r="J222" i="11"/>
  <c r="J134" i="11"/>
  <c r="J357" i="11"/>
  <c r="J363" i="11"/>
  <c r="J407" i="11"/>
  <c r="J365" i="11"/>
  <c r="J425" i="11"/>
  <c r="J282" i="11"/>
  <c r="J366" i="11"/>
  <c r="J215" i="11"/>
  <c r="J295" i="11"/>
  <c r="J372" i="11"/>
  <c r="J431" i="11"/>
  <c r="J361" i="11"/>
  <c r="J398" i="11"/>
  <c r="J446" i="11"/>
  <c r="J479" i="11"/>
  <c r="J137" i="11"/>
  <c r="J310" i="11"/>
  <c r="J456" i="11"/>
  <c r="J567" i="11"/>
  <c r="J460" i="11"/>
  <c r="J235" i="11"/>
  <c r="J331" i="11"/>
  <c r="J432" i="11"/>
  <c r="J461" i="11"/>
  <c r="J590" i="11"/>
  <c r="J142" i="11"/>
  <c r="J233" i="11"/>
  <c r="J59" i="11"/>
  <c r="J72" i="11"/>
  <c r="J174" i="11"/>
  <c r="J239" i="11"/>
  <c r="J344" i="11"/>
  <c r="J433" i="11"/>
  <c r="J462" i="11"/>
  <c r="J247" i="11"/>
  <c r="J382" i="11"/>
  <c r="J438" i="11"/>
  <c r="J469" i="11"/>
  <c r="J250" i="11"/>
  <c r="J384" i="11"/>
  <c r="J439" i="11"/>
  <c r="J472" i="11"/>
  <c r="J85" i="11"/>
  <c r="J99" i="11"/>
  <c r="J212" i="11"/>
  <c r="J252" i="11"/>
  <c r="J355" i="11"/>
  <c r="J389" i="11"/>
  <c r="J442" i="11"/>
  <c r="J475" i="11"/>
  <c r="J71" i="11"/>
  <c r="J84" i="11"/>
  <c r="J98" i="11"/>
  <c r="J136" i="11"/>
  <c r="J160" i="11"/>
  <c r="J217" i="11"/>
  <c r="J234" i="11"/>
  <c r="J251" i="11"/>
  <c r="J286" i="11"/>
  <c r="J343" i="11"/>
  <c r="J356" i="11"/>
  <c r="J406" i="11"/>
  <c r="J424" i="11"/>
  <c r="J440" i="11"/>
  <c r="J455" i="11"/>
  <c r="J470" i="11"/>
  <c r="J516" i="11"/>
  <c r="J564" i="11"/>
  <c r="J589" i="11"/>
  <c r="J60" i="11"/>
  <c r="J73" i="11"/>
  <c r="J86" i="11"/>
  <c r="J100" i="11"/>
  <c r="J139" i="11"/>
  <c r="J177" i="11"/>
  <c r="J221" i="11"/>
  <c r="J238" i="11"/>
  <c r="J253" i="11"/>
  <c r="J299" i="11"/>
  <c r="J332" i="11"/>
  <c r="J345" i="11"/>
  <c r="J409" i="11"/>
  <c r="J443" i="11"/>
  <c r="J457" i="11"/>
  <c r="J473" i="11"/>
  <c r="J532" i="11"/>
  <c r="J572" i="11"/>
  <c r="J591" i="11"/>
  <c r="J74" i="11"/>
  <c r="J101" i="11"/>
  <c r="J333" i="11"/>
  <c r="J346" i="11"/>
  <c r="J362" i="11"/>
  <c r="J383" i="11"/>
  <c r="J410" i="11"/>
  <c r="J444" i="11"/>
  <c r="J458" i="11"/>
  <c r="J474" i="11"/>
  <c r="J533" i="11"/>
  <c r="J573" i="11"/>
  <c r="J595" i="11"/>
  <c r="J61" i="11"/>
  <c r="J87" i="11"/>
  <c r="J16" i="11"/>
  <c r="J62" i="11"/>
  <c r="J75" i="11"/>
  <c r="J88" i="11"/>
  <c r="J102" i="11"/>
  <c r="J143" i="11"/>
  <c r="J194" i="11"/>
  <c r="J223" i="11"/>
  <c r="J240" i="11"/>
  <c r="J261" i="11"/>
  <c r="J334" i="11"/>
  <c r="J347" i="11"/>
  <c r="J411" i="11"/>
  <c r="J538" i="11"/>
  <c r="J596" i="11"/>
  <c r="J28" i="11"/>
  <c r="J63" i="11"/>
  <c r="J76" i="11"/>
  <c r="J89" i="11"/>
  <c r="J103" i="11"/>
  <c r="J144" i="11"/>
  <c r="J224" i="11"/>
  <c r="J241" i="11"/>
  <c r="J263" i="11"/>
  <c r="J311" i="11"/>
  <c r="J335" i="11"/>
  <c r="J348" i="11"/>
  <c r="J413" i="11"/>
  <c r="J543" i="11"/>
  <c r="J577" i="11"/>
  <c r="J597" i="11"/>
  <c r="J64" i="11"/>
  <c r="J77" i="11"/>
  <c r="J90" i="11"/>
  <c r="J148" i="11"/>
  <c r="J209" i="11"/>
  <c r="J227" i="11"/>
  <c r="J242" i="11"/>
  <c r="J264" i="11"/>
  <c r="J312" i="11"/>
  <c r="J336" i="11"/>
  <c r="J349" i="11"/>
  <c r="J415" i="11"/>
  <c r="J578" i="11"/>
  <c r="J38" i="11"/>
  <c r="J65" i="11"/>
  <c r="J78" i="11"/>
  <c r="J91" i="11"/>
  <c r="J121" i="11"/>
  <c r="J149" i="11"/>
  <c r="J210" i="11"/>
  <c r="J228" i="11"/>
  <c r="J244" i="11"/>
  <c r="J267" i="11"/>
  <c r="J317" i="11"/>
  <c r="J337" i="11"/>
  <c r="J350" i="11"/>
  <c r="J368" i="11"/>
  <c r="J391" i="11"/>
  <c r="J416" i="11"/>
  <c r="J434" i="11"/>
  <c r="J449" i="11"/>
  <c r="J463" i="11"/>
  <c r="J480" i="11"/>
  <c r="J579" i="11"/>
  <c r="J39" i="11"/>
  <c r="J66" i="11"/>
  <c r="J79" i="11"/>
  <c r="J94" i="11"/>
  <c r="J150" i="11"/>
  <c r="J211" i="11"/>
  <c r="J229" i="11"/>
  <c r="J245" i="11"/>
  <c r="J273" i="11"/>
  <c r="J320" i="11"/>
  <c r="J338" i="11"/>
  <c r="J351" i="11"/>
  <c r="J369" i="11"/>
  <c r="J392" i="11"/>
  <c r="J417" i="11"/>
  <c r="J435" i="11"/>
  <c r="J450" i="11"/>
  <c r="J466" i="11"/>
  <c r="J483" i="11"/>
  <c r="J554" i="11"/>
  <c r="J583" i="11"/>
  <c r="J50" i="11"/>
  <c r="J67" i="11"/>
  <c r="J95" i="11"/>
  <c r="J151" i="11"/>
  <c r="J246" i="11"/>
  <c r="J276" i="11"/>
  <c r="J326" i="11"/>
  <c r="J339" i="11"/>
  <c r="J421" i="11"/>
  <c r="J437" i="11"/>
  <c r="J451" i="11"/>
  <c r="J467" i="11"/>
  <c r="J490" i="11"/>
  <c r="J561" i="11"/>
  <c r="J584" i="11"/>
  <c r="J51" i="11"/>
  <c r="J68" i="11"/>
  <c r="J96" i="11"/>
  <c r="J327" i="11"/>
  <c r="J340" i="11"/>
  <c r="J422" i="11"/>
  <c r="J468" i="11"/>
  <c r="J562" i="11"/>
  <c r="J585" i="11"/>
  <c r="J70" i="11"/>
  <c r="J83" i="11"/>
  <c r="J97" i="11"/>
  <c r="J159" i="11"/>
  <c r="J342" i="11"/>
  <c r="J423" i="11"/>
  <c r="J586" i="11"/>
  <c r="J21" i="11"/>
  <c r="J22" i="11"/>
  <c r="J24" i="11"/>
  <c r="J23" i="11"/>
  <c r="J20" i="11"/>
  <c r="J18" i="11"/>
  <c r="J31" i="11"/>
  <c r="J19" i="11"/>
  <c r="J30" i="11"/>
  <c r="J29" i="11"/>
  <c r="J17" i="11"/>
  <c r="J26" i="11"/>
  <c r="J25" i="11"/>
  <c r="J35" i="11"/>
  <c r="J116" i="11"/>
  <c r="J48" i="11"/>
  <c r="J119" i="11"/>
  <c r="J172" i="11"/>
  <c r="J191" i="11"/>
  <c r="J37" i="11"/>
  <c r="J49" i="11"/>
  <c r="J138" i="11"/>
  <c r="J157" i="11"/>
  <c r="J173" i="11"/>
  <c r="J118" i="11"/>
  <c r="J129" i="11"/>
  <c r="J117" i="11"/>
  <c r="J124" i="11"/>
  <c r="J112" i="11"/>
  <c r="J122" i="11"/>
  <c r="J199" i="11"/>
  <c r="J187" i="11"/>
  <c r="J198" i="11"/>
  <c r="J186" i="11"/>
  <c r="J193" i="11"/>
  <c r="J181" i="11"/>
  <c r="J195" i="11"/>
  <c r="J52" i="11"/>
  <c r="J108" i="11"/>
  <c r="J123" i="11"/>
  <c r="J161" i="11"/>
  <c r="J196" i="11"/>
  <c r="J53" i="11"/>
  <c r="J125" i="11"/>
  <c r="J162" i="11"/>
  <c r="J197" i="11"/>
  <c r="J41" i="11"/>
  <c r="J109" i="11"/>
  <c r="J182" i="11"/>
  <c r="J42" i="11"/>
  <c r="J54" i="11"/>
  <c r="J110" i="11"/>
  <c r="J126" i="11"/>
  <c r="J165" i="11"/>
  <c r="J183" i="11"/>
  <c r="J200" i="11"/>
  <c r="J40" i="11"/>
  <c r="J43" i="11"/>
  <c r="J111" i="11"/>
  <c r="J127" i="11"/>
  <c r="J153" i="11"/>
  <c r="J141" i="11"/>
  <c r="J152" i="11"/>
  <c r="J140" i="11"/>
  <c r="J147" i="11"/>
  <c r="J135" i="11"/>
  <c r="J146" i="11"/>
  <c r="J166" i="11"/>
  <c r="J184" i="11"/>
  <c r="J201" i="11"/>
  <c r="J277" i="11"/>
  <c r="J265" i="11"/>
  <c r="J274" i="11"/>
  <c r="J262" i="11"/>
  <c r="J272" i="11"/>
  <c r="J260" i="11"/>
  <c r="J271" i="11"/>
  <c r="J259" i="11"/>
  <c r="J270" i="11"/>
  <c r="J258" i="11"/>
  <c r="J269" i="11"/>
  <c r="J257" i="11"/>
  <c r="J268" i="11"/>
  <c r="J266" i="11"/>
  <c r="J44" i="11"/>
  <c r="J113" i="11"/>
  <c r="J128" i="11"/>
  <c r="J167" i="11"/>
  <c r="J185" i="11"/>
  <c r="J45" i="11"/>
  <c r="J114" i="11"/>
  <c r="J168" i="11"/>
  <c r="J188" i="11"/>
  <c r="J46" i="11"/>
  <c r="J115" i="11"/>
  <c r="J189" i="11"/>
  <c r="J47" i="11"/>
  <c r="J176" i="11"/>
  <c r="J164" i="11"/>
  <c r="J175" i="11"/>
  <c r="J163" i="11"/>
  <c r="J170" i="11"/>
  <c r="J158" i="11"/>
  <c r="J171" i="11"/>
  <c r="J190" i="11"/>
  <c r="J208" i="11"/>
  <c r="J220" i="11"/>
  <c r="J243" i="11"/>
  <c r="J285" i="11"/>
  <c r="J298" i="11"/>
  <c r="J316" i="11"/>
  <c r="J399" i="11"/>
  <c r="J387" i="11"/>
  <c r="J393" i="11"/>
  <c r="J381" i="11"/>
  <c r="J395" i="11"/>
  <c r="J380" i="11"/>
  <c r="J394" i="11"/>
  <c r="J379" i="11"/>
  <c r="J388" i="11"/>
  <c r="J397" i="11"/>
  <c r="J488" i="11"/>
  <c r="J499" i="11"/>
  <c r="J487" i="11"/>
  <c r="J498" i="11"/>
  <c r="J486" i="11"/>
  <c r="J494" i="11"/>
  <c r="J482" i="11"/>
  <c r="J495" i="11"/>
  <c r="J489" i="11"/>
  <c r="J485" i="11"/>
  <c r="J484" i="11"/>
  <c r="J496" i="11"/>
  <c r="J493" i="11"/>
  <c r="J481" i="11"/>
  <c r="J514" i="11"/>
  <c r="J287" i="11"/>
  <c r="J300" i="11"/>
  <c r="J517" i="11"/>
  <c r="J288" i="11"/>
  <c r="J301" i="11"/>
  <c r="J289" i="11"/>
  <c r="J319" i="11"/>
  <c r="J307" i="11"/>
  <c r="J318" i="11"/>
  <c r="J306" i="11"/>
  <c r="J325" i="11"/>
  <c r="J313" i="11"/>
  <c r="J322" i="11"/>
  <c r="J548" i="11"/>
  <c r="J536" i="11"/>
  <c r="J547" i="11"/>
  <c r="J535" i="11"/>
  <c r="J546" i="11"/>
  <c r="J534" i="11"/>
  <c r="J542" i="11"/>
  <c r="J530" i="11"/>
  <c r="J531" i="11"/>
  <c r="J541" i="11"/>
  <c r="J540" i="11"/>
  <c r="J539" i="11"/>
  <c r="J549" i="11"/>
  <c r="J537" i="11"/>
  <c r="J92" i="11"/>
  <c r="J213" i="11"/>
  <c r="J225" i="11"/>
  <c r="J236" i="11"/>
  <c r="J248" i="11"/>
  <c r="J290" i="11"/>
  <c r="J308" i="11"/>
  <c r="J323" i="11"/>
  <c r="J385" i="11"/>
  <c r="J491" i="11"/>
  <c r="J214" i="11"/>
  <c r="J226" i="11"/>
  <c r="J237" i="11"/>
  <c r="J309" i="11"/>
  <c r="J324" i="11"/>
  <c r="J386" i="11"/>
  <c r="J492" i="11"/>
  <c r="J529" i="11"/>
  <c r="J293" i="11"/>
  <c r="J281" i="11"/>
  <c r="J292" i="11"/>
  <c r="J294" i="11"/>
  <c r="J525" i="11"/>
  <c r="J513" i="11"/>
  <c r="J524" i="11"/>
  <c r="J512" i="11"/>
  <c r="J523" i="11"/>
  <c r="J511" i="11"/>
  <c r="J519" i="11"/>
  <c r="J507" i="11"/>
  <c r="J515" i="11"/>
  <c r="J506" i="11"/>
  <c r="J522" i="11"/>
  <c r="J505" i="11"/>
  <c r="J521" i="11"/>
  <c r="J504" i="11"/>
  <c r="J520" i="11"/>
  <c r="J510" i="11"/>
  <c r="J283" i="11"/>
  <c r="J296" i="11"/>
  <c r="J314" i="11"/>
  <c r="J508" i="11"/>
  <c r="J284" i="11"/>
  <c r="J297" i="11"/>
  <c r="J315" i="11"/>
  <c r="J509" i="11"/>
  <c r="J544" i="11"/>
  <c r="J364" i="11"/>
  <c r="J370" i="11"/>
  <c r="J358" i="11"/>
  <c r="J367" i="11"/>
  <c r="J412" i="11"/>
  <c r="J427" i="11"/>
  <c r="J359" i="11"/>
  <c r="J373" i="11"/>
  <c r="J360" i="11"/>
  <c r="J374" i="11"/>
  <c r="J426" i="11"/>
  <c r="J414" i="11"/>
  <c r="J420" i="11"/>
  <c r="J408" i="11"/>
  <c r="J419" i="11"/>
  <c r="J571" i="11"/>
  <c r="J559" i="11"/>
  <c r="J570" i="11"/>
  <c r="J558" i="11"/>
  <c r="J569" i="11"/>
  <c r="J557" i="11"/>
  <c r="J565" i="11"/>
  <c r="J553" i="11"/>
  <c r="J568" i="11"/>
  <c r="J555" i="11"/>
  <c r="J556" i="11"/>
  <c r="J560" i="11"/>
  <c r="J566" i="11"/>
  <c r="J436" i="11"/>
  <c r="J448" i="11"/>
  <c r="J459" i="11"/>
  <c r="J471" i="11"/>
  <c r="J588" i="11"/>
  <c r="J580" i="11"/>
  <c r="J592" i="11"/>
  <c r="J464" i="11"/>
  <c r="J581" i="11"/>
  <c r="J593" i="11"/>
  <c r="J582" i="11"/>
  <c r="J594" i="11"/>
  <c r="J11" i="11" l="1"/>
  <c r="J10" i="11"/>
  <c r="J13" i="11"/>
  <c r="J12" i="11"/>
  <c r="J15" i="11"/>
  <c r="J55" i="11"/>
  <c r="J14" i="11"/>
  <c r="J82" i="11"/>
  <c r="J552" i="11"/>
  <c r="J330" i="11"/>
  <c r="J232" i="11"/>
  <c r="J430" i="11"/>
  <c r="J528" i="11"/>
  <c r="J132" i="11"/>
  <c r="J180" i="11"/>
  <c r="J34" i="11"/>
  <c r="J156" i="11"/>
  <c r="J454" i="11"/>
  <c r="J58" i="11"/>
  <c r="J576" i="11"/>
  <c r="J280" i="11"/>
  <c r="J354" i="11"/>
  <c r="J478" i="11"/>
  <c r="J256" i="11"/>
  <c r="J378" i="11"/>
  <c r="K406" i="11"/>
  <c r="M406" i="11" s="1"/>
  <c r="L2" i="14"/>
  <c r="K34" i="11" l="1"/>
  <c r="K10" i="11"/>
  <c r="M10" i="11" s="1"/>
  <c r="L505" i="11"/>
  <c r="K208" i="11"/>
  <c r="M208" i="11" s="1"/>
  <c r="L11" i="11"/>
  <c r="L209" i="11"/>
  <c r="K108" i="11"/>
  <c r="M108" i="11" s="1"/>
  <c r="L109" i="11"/>
  <c r="L307" i="11"/>
  <c r="K306" i="11"/>
  <c r="M306" i="11" s="1"/>
  <c r="L407" i="11"/>
  <c r="K504" i="11"/>
  <c r="M504" i="11" s="1"/>
  <c r="M2" i="14"/>
  <c r="K35" i="11" l="1"/>
  <c r="L12" i="11"/>
  <c r="K505" i="11"/>
  <c r="M505" i="11" s="1"/>
  <c r="L110" i="11"/>
  <c r="K407" i="11"/>
  <c r="M407" i="11" s="1"/>
  <c r="L210" i="11"/>
  <c r="K209" i="11"/>
  <c r="M209" i="11" s="1"/>
  <c r="K307" i="11"/>
  <c r="M307" i="11" s="1"/>
  <c r="K109" i="11"/>
  <c r="M109" i="11" s="1"/>
  <c r="K11" i="11"/>
  <c r="M11" i="11" s="1"/>
  <c r="L408" i="11"/>
  <c r="L506" i="11"/>
  <c r="K36" i="11"/>
  <c r="L308" i="11"/>
  <c r="N2" i="14"/>
  <c r="L507" i="11" l="1"/>
  <c r="L409" i="11"/>
  <c r="K12" i="11"/>
  <c r="M12" i="11" s="1"/>
  <c r="K506" i="11"/>
  <c r="M506" i="11" s="1"/>
  <c r="L13" i="11"/>
  <c r="L309" i="11"/>
  <c r="K110" i="11"/>
  <c r="M110" i="11" s="1"/>
  <c r="K408" i="11"/>
  <c r="M408" i="11" s="1"/>
  <c r="L211" i="11"/>
  <c r="L111" i="11"/>
  <c r="K308" i="11"/>
  <c r="M308" i="11" s="1"/>
  <c r="K37" i="11"/>
  <c r="K210" i="11"/>
  <c r="M210" i="11" s="1"/>
  <c r="O2" i="14"/>
  <c r="K507" i="11" l="1"/>
  <c r="M507" i="11" s="1"/>
  <c r="L508" i="11"/>
  <c r="L410" i="11"/>
  <c r="K409" i="11"/>
  <c r="M409" i="11" s="1"/>
  <c r="L310" i="11"/>
  <c r="K211" i="11"/>
  <c r="M211" i="11" s="1"/>
  <c r="L14" i="11"/>
  <c r="K309" i="11"/>
  <c r="M309" i="11" s="1"/>
  <c r="L112" i="11"/>
  <c r="K38" i="11"/>
  <c r="L212" i="11"/>
  <c r="K111" i="11"/>
  <c r="M111" i="11" s="1"/>
  <c r="K13" i="11"/>
  <c r="M13" i="11" s="1"/>
  <c r="A5" i="14"/>
  <c r="K508" i="11" l="1"/>
  <c r="M508" i="11" s="1"/>
  <c r="L15" i="11"/>
  <c r="K212" i="11"/>
  <c r="M212" i="11" s="1"/>
  <c r="K112" i="11"/>
  <c r="M112" i="11" s="1"/>
  <c r="K410" i="11"/>
  <c r="M410" i="11" s="1"/>
  <c r="K39" i="11"/>
  <c r="K14" i="11"/>
  <c r="M14" i="11" s="1"/>
  <c r="L411" i="11"/>
  <c r="L509" i="11"/>
  <c r="L213" i="11"/>
  <c r="K310" i="11"/>
  <c r="M310" i="11" s="1"/>
  <c r="L113" i="11"/>
  <c r="L311" i="11"/>
  <c r="L3" i="14"/>
  <c r="M3" i="14" s="1"/>
  <c r="A24" i="14"/>
  <c r="A67" i="14" s="1"/>
  <c r="L114" i="11" l="1"/>
  <c r="K213" i="11"/>
  <c r="M213" i="11" s="1"/>
  <c r="L312" i="11"/>
  <c r="L214" i="11"/>
  <c r="K411" i="11"/>
  <c r="M411" i="11" s="1"/>
  <c r="L16" i="11"/>
  <c r="K311" i="11"/>
  <c r="M311" i="11" s="1"/>
  <c r="L510" i="11"/>
  <c r="K15" i="11"/>
  <c r="M15" i="11" s="1"/>
  <c r="K113" i="11"/>
  <c r="M113" i="11" s="1"/>
  <c r="K509" i="11"/>
  <c r="M509" i="11" s="1"/>
  <c r="L412" i="11"/>
  <c r="K40" i="11"/>
  <c r="N3" i="14"/>
  <c r="K114" i="11" l="1"/>
  <c r="M114" i="11" s="1"/>
  <c r="L115" i="11"/>
  <c r="L215" i="11"/>
  <c r="K16" i="11"/>
  <c r="M16" i="11" s="1"/>
  <c r="L413" i="11"/>
  <c r="L511" i="11"/>
  <c r="K214" i="11"/>
  <c r="M214" i="11" s="1"/>
  <c r="K41" i="11"/>
  <c r="K412" i="11"/>
  <c r="M412" i="11" s="1"/>
  <c r="L313" i="11"/>
  <c r="K510" i="11"/>
  <c r="M510" i="11" s="1"/>
  <c r="K312" i="11"/>
  <c r="M312" i="11" s="1"/>
  <c r="L17" i="11"/>
  <c r="O3" i="14"/>
  <c r="K17" i="11" l="1"/>
  <c r="M17" i="11" s="1"/>
  <c r="K313" i="11"/>
  <c r="M313" i="11" s="1"/>
  <c r="L314" i="11"/>
  <c r="L116" i="11"/>
  <c r="K215" i="11"/>
  <c r="M215" i="11" s="1"/>
  <c r="K115" i="11"/>
  <c r="M115" i="11" s="1"/>
  <c r="K511" i="11"/>
  <c r="M511" i="11" s="1"/>
  <c r="K413" i="11"/>
  <c r="M413" i="11" s="1"/>
  <c r="L414" i="11"/>
  <c r="L216" i="11"/>
  <c r="K42" i="11"/>
  <c r="L512" i="11"/>
  <c r="L18" i="11"/>
  <c r="K512" i="11" l="1"/>
  <c r="M512" i="11" s="1"/>
  <c r="K216" i="11"/>
  <c r="M216" i="11" s="1"/>
  <c r="L315" i="11"/>
  <c r="K18" i="11"/>
  <c r="M18" i="11" s="1"/>
  <c r="K314" i="11"/>
  <c r="M314" i="11" s="1"/>
  <c r="L217" i="11"/>
  <c r="K43" i="11"/>
  <c r="K116" i="11"/>
  <c r="M116" i="11" s="1"/>
  <c r="L19" i="11"/>
  <c r="L513" i="11"/>
  <c r="L117" i="11"/>
  <c r="L415" i="11"/>
  <c r="K414" i="11"/>
  <c r="M414" i="11" s="1"/>
  <c r="L20" i="11" l="1"/>
  <c r="K44" i="11"/>
  <c r="K513" i="11"/>
  <c r="M513" i="11" s="1"/>
  <c r="L514" i="11"/>
  <c r="K217" i="11"/>
  <c r="M217" i="11" s="1"/>
  <c r="L218" i="11"/>
  <c r="K415" i="11"/>
  <c r="M415" i="11" s="1"/>
  <c r="K315" i="11"/>
  <c r="M315" i="11" s="1"/>
  <c r="L416" i="11"/>
  <c r="L118" i="11"/>
  <c r="L316" i="11"/>
  <c r="K117" i="11"/>
  <c r="M117" i="11" s="1"/>
  <c r="K19" i="11"/>
  <c r="M19" i="11" s="1"/>
  <c r="L119" i="11" l="1"/>
  <c r="L417" i="11"/>
  <c r="K45" i="11"/>
  <c r="L317" i="11"/>
  <c r="K218" i="11"/>
  <c r="M218" i="11" s="1"/>
  <c r="K514" i="11"/>
  <c r="M514" i="11" s="1"/>
  <c r="K316" i="11"/>
  <c r="M316" i="11" s="1"/>
  <c r="L219" i="11"/>
  <c r="L21" i="11"/>
  <c r="L515" i="11"/>
  <c r="K118" i="11"/>
  <c r="M118" i="11" s="1"/>
  <c r="K20" i="11"/>
  <c r="M20" i="11" s="1"/>
  <c r="K416" i="11"/>
  <c r="M416" i="11" s="1"/>
  <c r="K515" i="11" l="1"/>
  <c r="M515" i="11" s="1"/>
  <c r="K219" i="11"/>
  <c r="M219" i="11" s="1"/>
  <c r="K119" i="11"/>
  <c r="M119" i="11" s="1"/>
  <c r="L120" i="11"/>
  <c r="L516" i="11"/>
  <c r="K317" i="11"/>
  <c r="M317" i="11" s="1"/>
  <c r="L318" i="11"/>
  <c r="L418" i="11"/>
  <c r="L220" i="11"/>
  <c r="K417" i="11"/>
  <c r="M417" i="11" s="1"/>
  <c r="K21" i="11"/>
  <c r="M21" i="11" s="1"/>
  <c r="L22" i="11"/>
  <c r="K46" i="11"/>
  <c r="K47" i="11" l="1"/>
  <c r="K418" i="11"/>
  <c r="M418" i="11" s="1"/>
  <c r="K220" i="11"/>
  <c r="M220" i="11" s="1"/>
  <c r="L23" i="11"/>
  <c r="L221" i="11"/>
  <c r="L419" i="11"/>
  <c r="K318" i="11"/>
  <c r="M318" i="11" s="1"/>
  <c r="K516" i="11"/>
  <c r="M516" i="11" s="1"/>
  <c r="K22" i="11"/>
  <c r="M22" i="11" s="1"/>
  <c r="K120" i="11"/>
  <c r="M120" i="11" s="1"/>
  <c r="L319" i="11"/>
  <c r="L517" i="11"/>
  <c r="L121" i="11"/>
  <c r="K319" i="11" l="1"/>
  <c r="M319" i="11" s="1"/>
  <c r="L320" i="11"/>
  <c r="K221" i="11"/>
  <c r="M221" i="11" s="1"/>
  <c r="L420" i="11"/>
  <c r="K121" i="11"/>
  <c r="M121" i="11" s="1"/>
  <c r="K23" i="11"/>
  <c r="M23" i="11" s="1"/>
  <c r="K517" i="11"/>
  <c r="M517" i="11" s="1"/>
  <c r="L222" i="11"/>
  <c r="K419" i="11"/>
  <c r="M419" i="11" s="1"/>
  <c r="L122" i="11"/>
  <c r="K48" i="11"/>
  <c r="L24" i="11"/>
  <c r="L518" i="11"/>
  <c r="K49" i="11" l="1"/>
  <c r="K420" i="11"/>
  <c r="M420" i="11" s="1"/>
  <c r="L25" i="11"/>
  <c r="K122" i="11"/>
  <c r="M122" i="11" s="1"/>
  <c r="L321" i="11"/>
  <c r="L123" i="11"/>
  <c r="K24" i="11"/>
  <c r="M24" i="11" s="1"/>
  <c r="L223" i="11"/>
  <c r="K222" i="11"/>
  <c r="M222" i="11" s="1"/>
  <c r="K320" i="11"/>
  <c r="M320" i="11" s="1"/>
  <c r="L519" i="11"/>
  <c r="K518" i="11"/>
  <c r="M518" i="11" s="1"/>
  <c r="L421" i="11"/>
  <c r="K519" i="11" l="1"/>
  <c r="M519" i="11" s="1"/>
  <c r="L26" i="11"/>
  <c r="L224" i="11"/>
  <c r="K321" i="11"/>
  <c r="M321" i="11" s="1"/>
  <c r="K25" i="11"/>
  <c r="M25" i="11" s="1"/>
  <c r="L422" i="11"/>
  <c r="K421" i="11"/>
  <c r="M421" i="11" s="1"/>
  <c r="L520" i="11"/>
  <c r="K223" i="11"/>
  <c r="M223" i="11" s="1"/>
  <c r="L124" i="11"/>
  <c r="L322" i="11"/>
  <c r="K123" i="11"/>
  <c r="M123" i="11" s="1"/>
  <c r="K50" i="11"/>
  <c r="L323" i="11" l="1"/>
  <c r="L521" i="11"/>
  <c r="L27" i="11"/>
  <c r="L125" i="11"/>
  <c r="L423" i="11"/>
  <c r="K51" i="11"/>
  <c r="K224" i="11"/>
  <c r="M224" i="11" s="1"/>
  <c r="K422" i="11"/>
  <c r="M422" i="11" s="1"/>
  <c r="K26" i="11"/>
  <c r="M26" i="11" s="1"/>
  <c r="L225" i="11"/>
  <c r="K322" i="11"/>
  <c r="M322" i="11" s="1"/>
  <c r="K124" i="11"/>
  <c r="M124" i="11" s="1"/>
  <c r="K520" i="11"/>
  <c r="M520" i="11" s="1"/>
  <c r="K125" i="11" l="1"/>
  <c r="M125" i="11" s="1"/>
  <c r="K225" i="11"/>
  <c r="M225" i="11" s="1"/>
  <c r="L424" i="11"/>
  <c r="L226" i="11"/>
  <c r="L522" i="11"/>
  <c r="K27" i="11"/>
  <c r="M27" i="11" s="1"/>
  <c r="K52" i="11"/>
  <c r="L126" i="11"/>
  <c r="K323" i="11"/>
  <c r="M323" i="11" s="1"/>
  <c r="L324" i="11"/>
  <c r="K521" i="11"/>
  <c r="M521" i="11" s="1"/>
  <c r="K423" i="11"/>
  <c r="M423" i="11" s="1"/>
  <c r="L28" i="11"/>
  <c r="K522" i="11" l="1"/>
  <c r="M522" i="11" s="1"/>
  <c r="K226" i="11"/>
  <c r="M226" i="11" s="1"/>
  <c r="K28" i="11"/>
  <c r="M28" i="11" s="1"/>
  <c r="L325" i="11"/>
  <c r="L127" i="11"/>
  <c r="L523" i="11"/>
  <c r="K126" i="11"/>
  <c r="M126" i="11" s="1"/>
  <c r="L227" i="11"/>
  <c r="L29" i="11"/>
  <c r="K324" i="11"/>
  <c r="M324" i="11" s="1"/>
  <c r="L425" i="11"/>
  <c r="K424" i="11"/>
  <c r="M424" i="11" s="1"/>
  <c r="K53" i="11"/>
  <c r="L128" i="11" l="1"/>
  <c r="K523" i="11"/>
  <c r="M523" i="11" s="1"/>
  <c r="L228" i="11"/>
  <c r="K425" i="11"/>
  <c r="M425" i="11" s="1"/>
  <c r="L426" i="11"/>
  <c r="K127" i="11"/>
  <c r="M127" i="11" s="1"/>
  <c r="L326" i="11"/>
  <c r="K54" i="11"/>
  <c r="L33" i="11"/>
  <c r="M33" i="11" s="1"/>
  <c r="L30" i="11"/>
  <c r="K29" i="11"/>
  <c r="M29" i="11" s="1"/>
  <c r="K227" i="11"/>
  <c r="M227" i="11" s="1"/>
  <c r="K325" i="11"/>
  <c r="M325" i="11" s="1"/>
  <c r="L524" i="11"/>
  <c r="L229" i="11" l="1"/>
  <c r="K524" i="11"/>
  <c r="M524" i="11" s="1"/>
  <c r="L31" i="11"/>
  <c r="L327" i="11"/>
  <c r="L427" i="11"/>
  <c r="K228" i="11"/>
  <c r="M228" i="11" s="1"/>
  <c r="L129" i="11"/>
  <c r="L525" i="11"/>
  <c r="K326" i="11"/>
  <c r="M326" i="11" s="1"/>
  <c r="K55" i="11"/>
  <c r="K128" i="11"/>
  <c r="M128" i="11" s="1"/>
  <c r="K426" i="11"/>
  <c r="M426" i="11" s="1"/>
  <c r="K30" i="11"/>
  <c r="M30" i="11" s="1"/>
  <c r="K58" i="11" l="1"/>
  <c r="L430" i="11"/>
  <c r="L330" i="11"/>
  <c r="K31" i="11"/>
  <c r="M31" i="11" s="1"/>
  <c r="L528" i="11"/>
  <c r="K229" i="11"/>
  <c r="M229" i="11" s="1"/>
  <c r="L132" i="11"/>
  <c r="K525" i="11"/>
  <c r="M525" i="11" s="1"/>
  <c r="K427" i="11"/>
  <c r="M427" i="11" s="1"/>
  <c r="K327" i="11"/>
  <c r="M327" i="11" s="1"/>
  <c r="K129" i="11"/>
  <c r="M129" i="11" s="1"/>
  <c r="L34" i="11"/>
  <c r="M34" i="11" s="1"/>
  <c r="L232" i="11"/>
  <c r="K528" i="11" l="1"/>
  <c r="M528" i="11" s="1"/>
  <c r="K430" i="11"/>
  <c r="M430" i="11" s="1"/>
  <c r="K330" i="11"/>
  <c r="M330" i="11" s="1"/>
  <c r="K232" i="11"/>
  <c r="M232" i="11" s="1"/>
  <c r="K132" i="11"/>
  <c r="M132" i="11" s="1"/>
  <c r="K59" i="11"/>
  <c r="L331" i="11"/>
  <c r="L233" i="11"/>
  <c r="L529" i="11"/>
  <c r="L35" i="11"/>
  <c r="M35" i="11" s="1"/>
  <c r="L133" i="11"/>
  <c r="L431" i="11"/>
  <c r="K529" i="11" l="1"/>
  <c r="M529" i="11" s="1"/>
  <c r="K431" i="11"/>
  <c r="M431" i="11" s="1"/>
  <c r="K331" i="11"/>
  <c r="M331" i="11" s="1"/>
  <c r="K233" i="11"/>
  <c r="M233" i="11" s="1"/>
  <c r="K133" i="11"/>
  <c r="M133" i="11" s="1"/>
  <c r="K60" i="11"/>
  <c r="L530" i="11"/>
  <c r="L234" i="11"/>
  <c r="L134" i="11"/>
  <c r="L36" i="11"/>
  <c r="M36" i="11" s="1"/>
  <c r="L432" i="11"/>
  <c r="L332" i="11"/>
  <c r="K530" i="11" l="1"/>
  <c r="M530" i="11" s="1"/>
  <c r="K432" i="11"/>
  <c r="M432" i="11" s="1"/>
  <c r="K332" i="11"/>
  <c r="M332" i="11" s="1"/>
  <c r="K234" i="11"/>
  <c r="M234" i="11" s="1"/>
  <c r="K134" i="11"/>
  <c r="M134" i="11" s="1"/>
  <c r="K61" i="11"/>
  <c r="L37" i="11"/>
  <c r="M37" i="11" s="1"/>
  <c r="L333" i="11"/>
  <c r="L235" i="11"/>
  <c r="L433" i="11"/>
  <c r="L531" i="11"/>
  <c r="L135" i="11"/>
  <c r="K531" i="11" l="1"/>
  <c r="M531" i="11" s="1"/>
  <c r="K433" i="11"/>
  <c r="M433" i="11" s="1"/>
  <c r="K333" i="11"/>
  <c r="M333" i="11" s="1"/>
  <c r="K235" i="11"/>
  <c r="M235" i="11" s="1"/>
  <c r="K135" i="11"/>
  <c r="M135" i="11" s="1"/>
  <c r="K62" i="11"/>
  <c r="L136" i="11"/>
  <c r="L236" i="11"/>
  <c r="L434" i="11"/>
  <c r="L532" i="11"/>
  <c r="L334" i="11"/>
  <c r="L38" i="11"/>
  <c r="M38" i="11" s="1"/>
  <c r="K532" i="11" l="1"/>
  <c r="M532" i="11" s="1"/>
  <c r="K434" i="11"/>
  <c r="M434" i="11" s="1"/>
  <c r="K334" i="11"/>
  <c r="M334" i="11" s="1"/>
  <c r="K236" i="11"/>
  <c r="M236" i="11" s="1"/>
  <c r="K136" i="11"/>
  <c r="M136" i="11" s="1"/>
  <c r="K63" i="11"/>
  <c r="L435" i="11"/>
  <c r="L237" i="11"/>
  <c r="L533" i="11"/>
  <c r="L39" i="11"/>
  <c r="M39" i="11" s="1"/>
  <c r="L335" i="11"/>
  <c r="L137" i="11"/>
  <c r="K533" i="11" l="1"/>
  <c r="M533" i="11" s="1"/>
  <c r="K435" i="11"/>
  <c r="M435" i="11" s="1"/>
  <c r="K335" i="11"/>
  <c r="M335" i="11" s="1"/>
  <c r="K237" i="11"/>
  <c r="M237" i="11" s="1"/>
  <c r="K137" i="11"/>
  <c r="M137" i="11" s="1"/>
  <c r="K64" i="11"/>
  <c r="L534" i="11"/>
  <c r="L138" i="11"/>
  <c r="L336" i="11"/>
  <c r="L238" i="11"/>
  <c r="L40" i="11"/>
  <c r="M40" i="11" s="1"/>
  <c r="L436" i="11"/>
  <c r="K534" i="11" l="1"/>
  <c r="M534" i="11" s="1"/>
  <c r="K436" i="11"/>
  <c r="M436" i="11" s="1"/>
  <c r="K336" i="11"/>
  <c r="M336" i="11" s="1"/>
  <c r="K238" i="11"/>
  <c r="M238" i="11" s="1"/>
  <c r="K138" i="11"/>
  <c r="M138" i="11" s="1"/>
  <c r="K65" i="11"/>
  <c r="L239" i="11"/>
  <c r="L337" i="11"/>
  <c r="L437" i="11"/>
  <c r="L139" i="11"/>
  <c r="L41" i="11"/>
  <c r="M41" i="11" s="1"/>
  <c r="L535" i="11"/>
  <c r="K535" i="11" l="1"/>
  <c r="M535" i="11" s="1"/>
  <c r="K437" i="11"/>
  <c r="M437" i="11" s="1"/>
  <c r="K337" i="11"/>
  <c r="M337" i="11" s="1"/>
  <c r="K239" i="11"/>
  <c r="M239" i="11" s="1"/>
  <c r="K139" i="11"/>
  <c r="M139" i="11" s="1"/>
  <c r="K66" i="11"/>
  <c r="L438" i="11"/>
  <c r="L140" i="11"/>
  <c r="L536" i="11"/>
  <c r="L338" i="11"/>
  <c r="L42" i="11"/>
  <c r="M42" i="11" s="1"/>
  <c r="L240" i="11"/>
  <c r="K536" i="11" l="1"/>
  <c r="M536" i="11" s="1"/>
  <c r="K438" i="11"/>
  <c r="M438" i="11" s="1"/>
  <c r="K338" i="11"/>
  <c r="M338" i="11" s="1"/>
  <c r="K240" i="11"/>
  <c r="M240" i="11" s="1"/>
  <c r="K140" i="11"/>
  <c r="M140" i="11" s="1"/>
  <c r="K67" i="11"/>
  <c r="L339" i="11"/>
  <c r="L537" i="11"/>
  <c r="L241" i="11"/>
  <c r="L141" i="11"/>
  <c r="L43" i="11"/>
  <c r="M43" i="11" s="1"/>
  <c r="L439" i="11"/>
  <c r="K537" i="11" l="1"/>
  <c r="M537" i="11" s="1"/>
  <c r="K439" i="11"/>
  <c r="M439" i="11" s="1"/>
  <c r="K339" i="11"/>
  <c r="M339" i="11" s="1"/>
  <c r="K241" i="11"/>
  <c r="M241" i="11" s="1"/>
  <c r="K141" i="11"/>
  <c r="M141" i="11" s="1"/>
  <c r="K68" i="11"/>
  <c r="L242" i="11"/>
  <c r="L538" i="11"/>
  <c r="L142" i="11"/>
  <c r="L440" i="11"/>
  <c r="L44" i="11"/>
  <c r="M44" i="11" s="1"/>
  <c r="L340" i="11"/>
  <c r="K538" i="11" l="1"/>
  <c r="M538" i="11" s="1"/>
  <c r="K440" i="11"/>
  <c r="M440" i="11" s="1"/>
  <c r="K340" i="11"/>
  <c r="M340" i="11" s="1"/>
  <c r="K242" i="11"/>
  <c r="M242" i="11" s="1"/>
  <c r="K142" i="11"/>
  <c r="M142" i="11" s="1"/>
  <c r="K69" i="11"/>
  <c r="L441" i="11"/>
  <c r="L143" i="11"/>
  <c r="L341" i="11"/>
  <c r="L539" i="11"/>
  <c r="L45" i="11"/>
  <c r="M45" i="11" s="1"/>
  <c r="L243" i="11"/>
  <c r="K539" i="11" l="1"/>
  <c r="M539" i="11" s="1"/>
  <c r="K441" i="11"/>
  <c r="M441" i="11" s="1"/>
  <c r="K341" i="11"/>
  <c r="M341" i="11" s="1"/>
  <c r="K243" i="11"/>
  <c r="M243" i="11" s="1"/>
  <c r="K143" i="11"/>
  <c r="M143" i="11" s="1"/>
  <c r="K70" i="11"/>
  <c r="L342" i="11"/>
  <c r="L540" i="11"/>
  <c r="L244" i="11"/>
  <c r="L144" i="11"/>
  <c r="L46" i="11"/>
  <c r="M46" i="11" s="1"/>
  <c r="L442" i="11"/>
  <c r="K540" i="11" l="1"/>
  <c r="M540" i="11" s="1"/>
  <c r="K442" i="11"/>
  <c r="M442" i="11" s="1"/>
  <c r="K342" i="11"/>
  <c r="M342" i="11" s="1"/>
  <c r="K244" i="11"/>
  <c r="M244" i="11" s="1"/>
  <c r="K144" i="11"/>
  <c r="M144" i="11" s="1"/>
  <c r="K71" i="11"/>
  <c r="L145" i="11"/>
  <c r="L245" i="11"/>
  <c r="L443" i="11"/>
  <c r="L541" i="11"/>
  <c r="L47" i="11"/>
  <c r="M47" i="11" s="1"/>
  <c r="L343" i="11"/>
  <c r="K541" i="11" l="1"/>
  <c r="M541" i="11" s="1"/>
  <c r="K443" i="11"/>
  <c r="M443" i="11" s="1"/>
  <c r="K343" i="11"/>
  <c r="M343" i="11" s="1"/>
  <c r="K245" i="11"/>
  <c r="M245" i="11" s="1"/>
  <c r="K145" i="11"/>
  <c r="M145" i="11" s="1"/>
  <c r="K72" i="11"/>
  <c r="L542" i="11"/>
  <c r="L444" i="11"/>
  <c r="L344" i="11"/>
  <c r="L246" i="11"/>
  <c r="L48" i="11"/>
  <c r="M48" i="11" s="1"/>
  <c r="L146" i="11"/>
  <c r="K542" i="11" l="1"/>
  <c r="M542" i="11" s="1"/>
  <c r="K444" i="11"/>
  <c r="M444" i="11" s="1"/>
  <c r="K344" i="11"/>
  <c r="M344" i="11" s="1"/>
  <c r="K246" i="11"/>
  <c r="M246" i="11" s="1"/>
  <c r="K146" i="11"/>
  <c r="M146" i="11" s="1"/>
  <c r="K73" i="11"/>
  <c r="L247" i="11"/>
  <c r="L345" i="11"/>
  <c r="L147" i="11"/>
  <c r="L445" i="11"/>
  <c r="L49" i="11"/>
  <c r="M49" i="11" s="1"/>
  <c r="L543" i="11"/>
  <c r="K543" i="11" l="1"/>
  <c r="M543" i="11" s="1"/>
  <c r="K445" i="11"/>
  <c r="M445" i="11" s="1"/>
  <c r="K345" i="11"/>
  <c r="M345" i="11" s="1"/>
  <c r="K247" i="11"/>
  <c r="M247" i="11" s="1"/>
  <c r="K147" i="11"/>
  <c r="M147" i="11" s="1"/>
  <c r="K74" i="11"/>
  <c r="L446" i="11"/>
  <c r="L148" i="11"/>
  <c r="L544" i="11"/>
  <c r="L346" i="11"/>
  <c r="L50" i="11"/>
  <c r="M50" i="11" s="1"/>
  <c r="L248" i="11"/>
  <c r="K544" i="11" l="1"/>
  <c r="M544" i="11" s="1"/>
  <c r="K446" i="11"/>
  <c r="M446" i="11" s="1"/>
  <c r="K346" i="11"/>
  <c r="M346" i="11" s="1"/>
  <c r="K248" i="11"/>
  <c r="M248" i="11" s="1"/>
  <c r="K148" i="11"/>
  <c r="M148" i="11" s="1"/>
  <c r="K75" i="11"/>
  <c r="L347" i="11"/>
  <c r="L249" i="11"/>
  <c r="L149" i="11"/>
  <c r="L545" i="11"/>
  <c r="L51" i="11"/>
  <c r="M51" i="11" s="1"/>
  <c r="L447" i="11"/>
  <c r="K545" i="11" l="1"/>
  <c r="M545" i="11" s="1"/>
  <c r="K447" i="11"/>
  <c r="M447" i="11" s="1"/>
  <c r="K347" i="11"/>
  <c r="M347" i="11" s="1"/>
  <c r="K249" i="11"/>
  <c r="M249" i="11" s="1"/>
  <c r="K149" i="11"/>
  <c r="M149" i="11" s="1"/>
  <c r="K76" i="11"/>
  <c r="L546" i="11"/>
  <c r="L150" i="11"/>
  <c r="L448" i="11"/>
  <c r="L250" i="11"/>
  <c r="L52" i="11"/>
  <c r="M52" i="11" s="1"/>
  <c r="L348" i="11"/>
  <c r="K546" i="11" l="1"/>
  <c r="M546" i="11" s="1"/>
  <c r="K448" i="11"/>
  <c r="M448" i="11" s="1"/>
  <c r="K348" i="11"/>
  <c r="M348" i="11" s="1"/>
  <c r="K250" i="11"/>
  <c r="M250" i="11" s="1"/>
  <c r="K150" i="11"/>
  <c r="M150" i="11" s="1"/>
  <c r="K77" i="11"/>
  <c r="L251" i="11"/>
  <c r="L449" i="11"/>
  <c r="L349" i="11"/>
  <c r="L151" i="11"/>
  <c r="L53" i="11"/>
  <c r="M53" i="11" s="1"/>
  <c r="L547" i="11"/>
  <c r="K547" i="11" l="1"/>
  <c r="M547" i="11" s="1"/>
  <c r="K449" i="11"/>
  <c r="M449" i="11" s="1"/>
  <c r="K349" i="11"/>
  <c r="M349" i="11" s="1"/>
  <c r="K251" i="11"/>
  <c r="M251" i="11" s="1"/>
  <c r="K151" i="11"/>
  <c r="M151" i="11" s="1"/>
  <c r="K78" i="11"/>
  <c r="L152" i="11"/>
  <c r="L350" i="11"/>
  <c r="L548" i="11"/>
  <c r="L450" i="11"/>
  <c r="L57" i="11"/>
  <c r="M57" i="11" s="1"/>
  <c r="L54" i="11"/>
  <c r="M54" i="11" s="1"/>
  <c r="L252" i="11"/>
  <c r="K548" i="11" l="1"/>
  <c r="M548" i="11" s="1"/>
  <c r="K450" i="11"/>
  <c r="M450" i="11" s="1"/>
  <c r="K350" i="11"/>
  <c r="M350" i="11" s="1"/>
  <c r="K252" i="11"/>
  <c r="M252" i="11" s="1"/>
  <c r="K152" i="11"/>
  <c r="M152" i="11" s="1"/>
  <c r="K79" i="11"/>
  <c r="L451" i="11"/>
  <c r="L549" i="11"/>
  <c r="L253" i="11"/>
  <c r="L351" i="11"/>
  <c r="L55" i="11"/>
  <c r="M55" i="11" s="1"/>
  <c r="L153" i="11"/>
  <c r="K549" i="11" l="1"/>
  <c r="M549" i="11" s="1"/>
  <c r="K451" i="11"/>
  <c r="M451" i="11" s="1"/>
  <c r="K351" i="11"/>
  <c r="M351" i="11" s="1"/>
  <c r="K253" i="11"/>
  <c r="M253" i="11" s="1"/>
  <c r="K153" i="11"/>
  <c r="M153" i="11" s="1"/>
  <c r="K82" i="11"/>
  <c r="L354" i="11"/>
  <c r="L256" i="11"/>
  <c r="L156" i="11"/>
  <c r="L552" i="11"/>
  <c r="L454" i="11"/>
  <c r="K552" i="11" l="1"/>
  <c r="M552" i="11" s="1"/>
  <c r="K454" i="11"/>
  <c r="M454" i="11" s="1"/>
  <c r="K354" i="11"/>
  <c r="M354" i="11" s="1"/>
  <c r="K256" i="11"/>
  <c r="M256" i="11" s="1"/>
  <c r="K156" i="11"/>
  <c r="M156" i="11" s="1"/>
  <c r="K83" i="11"/>
  <c r="L58" i="11"/>
  <c r="M58" i="11" s="1"/>
  <c r="L59" i="11"/>
  <c r="M59" i="11" s="1"/>
  <c r="L157" i="11"/>
  <c r="L455" i="11"/>
  <c r="L553" i="11"/>
  <c r="L257" i="11"/>
  <c r="L355" i="11"/>
  <c r="K553" i="11" l="1"/>
  <c r="M553" i="11" s="1"/>
  <c r="K455" i="11"/>
  <c r="M455" i="11" s="1"/>
  <c r="K355" i="11"/>
  <c r="M355" i="11" s="1"/>
  <c r="K257" i="11"/>
  <c r="M257" i="11" s="1"/>
  <c r="K157" i="11"/>
  <c r="M157" i="11" s="1"/>
  <c r="K84" i="11"/>
  <c r="L258" i="11"/>
  <c r="L356" i="11"/>
  <c r="L456" i="11"/>
  <c r="L158" i="11"/>
  <c r="L60" i="11"/>
  <c r="M60" i="11" s="1"/>
  <c r="L554" i="11"/>
  <c r="K554" i="11" l="1"/>
  <c r="M554" i="11" s="1"/>
  <c r="K456" i="11"/>
  <c r="M456" i="11" s="1"/>
  <c r="K356" i="11"/>
  <c r="M356" i="11" s="1"/>
  <c r="K258" i="11"/>
  <c r="M258" i="11" s="1"/>
  <c r="K158" i="11"/>
  <c r="M158" i="11" s="1"/>
  <c r="K85" i="11"/>
  <c r="L457" i="11"/>
  <c r="L555" i="11"/>
  <c r="L357" i="11"/>
  <c r="L61" i="11"/>
  <c r="M61" i="11" s="1"/>
  <c r="L259" i="11"/>
  <c r="L159" i="11"/>
  <c r="K555" i="11" l="1"/>
  <c r="M555" i="11" s="1"/>
  <c r="K457" i="11"/>
  <c r="M457" i="11" s="1"/>
  <c r="K357" i="11"/>
  <c r="M357" i="11" s="1"/>
  <c r="K259" i="11"/>
  <c r="M259" i="11" s="1"/>
  <c r="K159" i="11"/>
  <c r="M159" i="11" s="1"/>
  <c r="K86" i="11"/>
  <c r="L160" i="11"/>
  <c r="L358" i="11"/>
  <c r="L260" i="11"/>
  <c r="L556" i="11"/>
  <c r="L62" i="11"/>
  <c r="M62" i="11" s="1"/>
  <c r="L458" i="11"/>
  <c r="K556" i="11" l="1"/>
  <c r="M556" i="11" s="1"/>
  <c r="K458" i="11"/>
  <c r="M458" i="11" s="1"/>
  <c r="K358" i="11"/>
  <c r="M358" i="11" s="1"/>
  <c r="K260" i="11"/>
  <c r="M260" i="11" s="1"/>
  <c r="K160" i="11"/>
  <c r="M160" i="11" s="1"/>
  <c r="K87" i="11"/>
  <c r="L261" i="11"/>
  <c r="L359" i="11"/>
  <c r="L63" i="11"/>
  <c r="M63" i="11" s="1"/>
  <c r="L459" i="11"/>
  <c r="L161" i="11"/>
  <c r="L557" i="11"/>
  <c r="K557" i="11" l="1"/>
  <c r="M557" i="11" s="1"/>
  <c r="K459" i="11"/>
  <c r="M459" i="11" s="1"/>
  <c r="K359" i="11"/>
  <c r="M359" i="11" s="1"/>
  <c r="K261" i="11"/>
  <c r="M261" i="11" s="1"/>
  <c r="K161" i="11"/>
  <c r="M161" i="11" s="1"/>
  <c r="K88" i="11"/>
  <c r="L460" i="11"/>
  <c r="L558" i="11"/>
  <c r="L360" i="11"/>
  <c r="L64" i="11"/>
  <c r="M64" i="11" s="1"/>
  <c r="L162" i="11"/>
  <c r="L262" i="11"/>
  <c r="K558" i="11" l="1"/>
  <c r="M558" i="11" s="1"/>
  <c r="K460" i="11"/>
  <c r="M460" i="11" s="1"/>
  <c r="K360" i="11"/>
  <c r="M360" i="11" s="1"/>
  <c r="K262" i="11"/>
  <c r="M262" i="11" s="1"/>
  <c r="K162" i="11"/>
  <c r="M162" i="11" s="1"/>
  <c r="K89" i="11"/>
  <c r="L65" i="11"/>
  <c r="M65" i="11" s="1"/>
  <c r="L361" i="11"/>
  <c r="L263" i="11"/>
  <c r="L559" i="11"/>
  <c r="L163" i="11"/>
  <c r="L461" i="11"/>
  <c r="K559" i="11" l="1"/>
  <c r="M559" i="11" s="1"/>
  <c r="K461" i="11"/>
  <c r="M461" i="11" s="1"/>
  <c r="K361" i="11"/>
  <c r="M361" i="11" s="1"/>
  <c r="K263" i="11"/>
  <c r="M263" i="11" s="1"/>
  <c r="K163" i="11"/>
  <c r="M163" i="11" s="1"/>
  <c r="K90" i="11"/>
  <c r="L560" i="11"/>
  <c r="L264" i="11"/>
  <c r="L462" i="11"/>
  <c r="L362" i="11"/>
  <c r="L164" i="11"/>
  <c r="L66" i="11"/>
  <c r="M66" i="11" s="1"/>
  <c r="K560" i="11" l="1"/>
  <c r="M560" i="11" s="1"/>
  <c r="K462" i="11"/>
  <c r="M462" i="11" s="1"/>
  <c r="K362" i="11"/>
  <c r="M362" i="11" s="1"/>
  <c r="K264" i="11"/>
  <c r="M264" i="11" s="1"/>
  <c r="K164" i="11"/>
  <c r="M164" i="11" s="1"/>
  <c r="K91" i="11"/>
  <c r="L363" i="11"/>
  <c r="L463" i="11"/>
  <c r="L67" i="11"/>
  <c r="M67" i="11" s="1"/>
  <c r="L265" i="11"/>
  <c r="L165" i="11"/>
  <c r="L561" i="11"/>
  <c r="K561" i="11" l="1"/>
  <c r="M561" i="11" s="1"/>
  <c r="K463" i="11"/>
  <c r="M463" i="11" s="1"/>
  <c r="K363" i="11"/>
  <c r="M363" i="11" s="1"/>
  <c r="K265" i="11"/>
  <c r="M265" i="11" s="1"/>
  <c r="K165" i="11"/>
  <c r="M165" i="11" s="1"/>
  <c r="K92" i="11"/>
  <c r="L266" i="11"/>
  <c r="L68" i="11"/>
  <c r="M68" i="11" s="1"/>
  <c r="L562" i="11"/>
  <c r="L464" i="11"/>
  <c r="L166" i="11"/>
  <c r="L364" i="11"/>
  <c r="K562" i="11" l="1"/>
  <c r="M562" i="11" s="1"/>
  <c r="K464" i="11"/>
  <c r="M464" i="11" s="1"/>
  <c r="K364" i="11"/>
  <c r="M364" i="11" s="1"/>
  <c r="K266" i="11"/>
  <c r="M266" i="11" s="1"/>
  <c r="K166" i="11"/>
  <c r="M166" i="11" s="1"/>
  <c r="K93" i="11"/>
  <c r="L465" i="11"/>
  <c r="L563" i="11"/>
  <c r="L365" i="11"/>
  <c r="L69" i="11"/>
  <c r="M69" i="11" s="1"/>
  <c r="L167" i="11"/>
  <c r="L267" i="11"/>
  <c r="K563" i="11" l="1"/>
  <c r="M563" i="11" s="1"/>
  <c r="K465" i="11"/>
  <c r="M465" i="11" s="1"/>
  <c r="K365" i="11"/>
  <c r="M365" i="11" s="1"/>
  <c r="K267" i="11"/>
  <c r="M267" i="11" s="1"/>
  <c r="K167" i="11"/>
  <c r="M167" i="11" s="1"/>
  <c r="K94" i="11"/>
  <c r="L70" i="11"/>
  <c r="M70" i="11" s="1"/>
  <c r="L366" i="11"/>
  <c r="L268" i="11"/>
  <c r="L564" i="11"/>
  <c r="L168" i="11"/>
  <c r="L466" i="11"/>
  <c r="K564" i="11" l="1"/>
  <c r="M564" i="11" s="1"/>
  <c r="K466" i="11"/>
  <c r="M466" i="11" s="1"/>
  <c r="K366" i="11"/>
  <c r="M366" i="11" s="1"/>
  <c r="K268" i="11"/>
  <c r="M268" i="11" s="1"/>
  <c r="K168" i="11"/>
  <c r="M168" i="11" s="1"/>
  <c r="K95" i="11"/>
  <c r="L565" i="11"/>
  <c r="L269" i="11"/>
  <c r="L467" i="11"/>
  <c r="L367" i="11"/>
  <c r="L169" i="11"/>
  <c r="L71" i="11"/>
  <c r="M71" i="11" s="1"/>
  <c r="K565" i="11" l="1"/>
  <c r="M565" i="11" s="1"/>
  <c r="K467" i="11"/>
  <c r="M467" i="11" s="1"/>
  <c r="K367" i="11"/>
  <c r="M367" i="11" s="1"/>
  <c r="K269" i="11"/>
  <c r="M269" i="11" s="1"/>
  <c r="K169" i="11"/>
  <c r="M169" i="11" s="1"/>
  <c r="K96" i="11"/>
  <c r="L368" i="11"/>
  <c r="L468" i="11"/>
  <c r="L72" i="11"/>
  <c r="M72" i="11" s="1"/>
  <c r="L270" i="11"/>
  <c r="L170" i="11"/>
  <c r="L566" i="11"/>
  <c r="K566" i="11" l="1"/>
  <c r="M566" i="11" s="1"/>
  <c r="K468" i="11"/>
  <c r="M468" i="11" s="1"/>
  <c r="K368" i="11"/>
  <c r="M368" i="11" s="1"/>
  <c r="K270" i="11"/>
  <c r="M270" i="11" s="1"/>
  <c r="K170" i="11"/>
  <c r="M170" i="11" s="1"/>
  <c r="K97" i="11"/>
  <c r="L271" i="11"/>
  <c r="L73" i="11"/>
  <c r="M73" i="11" s="1"/>
  <c r="L567" i="11"/>
  <c r="L469" i="11"/>
  <c r="L171" i="11"/>
  <c r="L369" i="11"/>
  <c r="K567" i="11" l="1"/>
  <c r="M567" i="11" s="1"/>
  <c r="K469" i="11"/>
  <c r="M469" i="11" s="1"/>
  <c r="K369" i="11"/>
  <c r="M369" i="11" s="1"/>
  <c r="K271" i="11"/>
  <c r="M271" i="11" s="1"/>
  <c r="K171" i="11"/>
  <c r="M171" i="11" s="1"/>
  <c r="K98" i="11"/>
  <c r="L470" i="11"/>
  <c r="L568" i="11"/>
  <c r="L370" i="11"/>
  <c r="L74" i="11"/>
  <c r="M74" i="11" s="1"/>
  <c r="L172" i="11"/>
  <c r="L272" i="11"/>
  <c r="K568" i="11" l="1"/>
  <c r="M568" i="11" s="1"/>
  <c r="K470" i="11"/>
  <c r="M470" i="11" s="1"/>
  <c r="K370" i="11"/>
  <c r="M370" i="11" s="1"/>
  <c r="K272" i="11"/>
  <c r="M272" i="11" s="1"/>
  <c r="K172" i="11"/>
  <c r="M172" i="11" s="1"/>
  <c r="K99" i="11"/>
  <c r="L75" i="11"/>
  <c r="M75" i="11" s="1"/>
  <c r="L371" i="11"/>
  <c r="L273" i="11"/>
  <c r="L569" i="11"/>
  <c r="L173" i="11"/>
  <c r="L471" i="11"/>
  <c r="K569" i="11" l="1"/>
  <c r="M569" i="11" s="1"/>
  <c r="K471" i="11"/>
  <c r="M471" i="11" s="1"/>
  <c r="K371" i="11"/>
  <c r="M371" i="11" s="1"/>
  <c r="K273" i="11"/>
  <c r="M273" i="11" s="1"/>
  <c r="K173" i="11"/>
  <c r="M173" i="11" s="1"/>
  <c r="K100" i="11"/>
  <c r="L570" i="11"/>
  <c r="L274" i="11"/>
  <c r="L472" i="11"/>
  <c r="L372" i="11"/>
  <c r="L174" i="11"/>
  <c r="L76" i="11"/>
  <c r="M76" i="11" s="1"/>
  <c r="K570" i="11" l="1"/>
  <c r="M570" i="11" s="1"/>
  <c r="K472" i="11"/>
  <c r="M472" i="11" s="1"/>
  <c r="K372" i="11"/>
  <c r="M372" i="11" s="1"/>
  <c r="K274" i="11"/>
  <c r="M274" i="11" s="1"/>
  <c r="K174" i="11"/>
  <c r="M174" i="11" s="1"/>
  <c r="K101" i="11"/>
  <c r="L373" i="11"/>
  <c r="L473" i="11"/>
  <c r="L77" i="11"/>
  <c r="M77" i="11" s="1"/>
  <c r="L275" i="11"/>
  <c r="L175" i="11"/>
  <c r="L571" i="11"/>
  <c r="K571" i="11" l="1"/>
  <c r="M571" i="11" s="1"/>
  <c r="K473" i="11"/>
  <c r="M473" i="11" s="1"/>
  <c r="K373" i="11"/>
  <c r="M373" i="11" s="1"/>
  <c r="K275" i="11"/>
  <c r="M275" i="11" s="1"/>
  <c r="K175" i="11"/>
  <c r="M175" i="11" s="1"/>
  <c r="K103" i="11"/>
  <c r="K102" i="11"/>
  <c r="L78" i="11"/>
  <c r="M78" i="11" s="1"/>
  <c r="L572" i="11"/>
  <c r="L474" i="11"/>
  <c r="L276" i="11"/>
  <c r="L176" i="11"/>
  <c r="L374" i="11"/>
  <c r="K572" i="11" l="1"/>
  <c r="M572" i="11" s="1"/>
  <c r="K474" i="11"/>
  <c r="M474" i="11" s="1"/>
  <c r="K374" i="11"/>
  <c r="M374" i="11" s="1"/>
  <c r="K276" i="11"/>
  <c r="M276" i="11" s="1"/>
  <c r="K176" i="11"/>
  <c r="M176" i="11" s="1"/>
  <c r="L277" i="11"/>
  <c r="L475" i="11"/>
  <c r="L375" i="11"/>
  <c r="L573" i="11"/>
  <c r="L177" i="11"/>
  <c r="L79" i="11"/>
  <c r="M79" i="11" s="1"/>
  <c r="K573" i="11" l="1"/>
  <c r="M573" i="11" s="1"/>
  <c r="K475" i="11"/>
  <c r="M475" i="11" s="1"/>
  <c r="K375" i="11"/>
  <c r="M375" i="11" s="1"/>
  <c r="K277" i="11"/>
  <c r="M277" i="11" s="1"/>
  <c r="K177" i="11"/>
  <c r="M177" i="11" s="1"/>
  <c r="L82" i="11"/>
  <c r="M82" i="11" s="1"/>
  <c r="L378" i="11"/>
  <c r="L478" i="11"/>
  <c r="L180" i="11"/>
  <c r="L280" i="11"/>
  <c r="K576" i="11" l="1"/>
  <c r="K478" i="11"/>
  <c r="M478" i="11" s="1"/>
  <c r="K378" i="11"/>
  <c r="M378" i="11" s="1"/>
  <c r="K280" i="11"/>
  <c r="M280" i="11" s="1"/>
  <c r="K180" i="11"/>
  <c r="M180" i="11" s="1"/>
  <c r="L576" i="11"/>
  <c r="L83" i="11"/>
  <c r="M83" i="11" s="1"/>
  <c r="L281" i="11"/>
  <c r="L479" i="11"/>
  <c r="L379" i="11"/>
  <c r="L577" i="11"/>
  <c r="L181" i="11"/>
  <c r="M576" i="11" l="1"/>
  <c r="K577" i="11"/>
  <c r="M577" i="11" s="1"/>
  <c r="K479" i="11"/>
  <c r="M479" i="11" s="1"/>
  <c r="K379" i="11"/>
  <c r="M379" i="11" s="1"/>
  <c r="K281" i="11"/>
  <c r="M281" i="11" s="1"/>
  <c r="K181" i="11"/>
  <c r="M181" i="11" s="1"/>
  <c r="L380" i="11"/>
  <c r="L182" i="11"/>
  <c r="L480" i="11"/>
  <c r="L282" i="11"/>
  <c r="L578" i="11"/>
  <c r="K578" i="11" l="1"/>
  <c r="M578" i="11" s="1"/>
  <c r="K480" i="11"/>
  <c r="M480" i="11" s="1"/>
  <c r="K380" i="11"/>
  <c r="M380" i="11" s="1"/>
  <c r="K282" i="11"/>
  <c r="M282" i="11" s="1"/>
  <c r="K182" i="11"/>
  <c r="M182" i="11" s="1"/>
  <c r="L84" i="11"/>
  <c r="M84" i="11" s="1"/>
  <c r="L579" i="11"/>
  <c r="L381" i="11"/>
  <c r="L183" i="11"/>
  <c r="L283" i="11"/>
  <c r="L85" i="11"/>
  <c r="M85" i="11" s="1"/>
  <c r="L481" i="11"/>
  <c r="K579" i="11" l="1"/>
  <c r="M579" i="11" s="1"/>
  <c r="K481" i="11"/>
  <c r="M481" i="11" s="1"/>
  <c r="K381" i="11"/>
  <c r="M381" i="11" s="1"/>
  <c r="K283" i="11"/>
  <c r="M283" i="11" s="1"/>
  <c r="K183" i="11"/>
  <c r="M183" i="11" s="1"/>
  <c r="L482" i="11"/>
  <c r="L382" i="11"/>
  <c r="L86" i="11"/>
  <c r="M86" i="11" s="1"/>
  <c r="L284" i="11"/>
  <c r="L580" i="11"/>
  <c r="L184" i="11"/>
  <c r="K580" i="11" l="1"/>
  <c r="M580" i="11" s="1"/>
  <c r="K482" i="11"/>
  <c r="M482" i="11" s="1"/>
  <c r="K382" i="11"/>
  <c r="M382" i="11" s="1"/>
  <c r="K284" i="11"/>
  <c r="M284" i="11" s="1"/>
  <c r="K184" i="11"/>
  <c r="M184" i="11" s="1"/>
  <c r="L285" i="11"/>
  <c r="L87" i="11"/>
  <c r="M87" i="11" s="1"/>
  <c r="L185" i="11"/>
  <c r="L383" i="11"/>
  <c r="L581" i="11"/>
  <c r="L483" i="11"/>
  <c r="K581" i="11" l="1"/>
  <c r="M581" i="11" s="1"/>
  <c r="K483" i="11"/>
  <c r="M483" i="11" s="1"/>
  <c r="K383" i="11"/>
  <c r="M383" i="11" s="1"/>
  <c r="K285" i="11"/>
  <c r="M285" i="11" s="1"/>
  <c r="K185" i="11"/>
  <c r="M185" i="11" s="1"/>
  <c r="L186" i="11"/>
  <c r="L484" i="11"/>
  <c r="L88" i="11"/>
  <c r="M88" i="11" s="1"/>
  <c r="L582" i="11"/>
  <c r="L384" i="11"/>
  <c r="L286" i="11"/>
  <c r="K582" i="11" l="1"/>
  <c r="M582" i="11" s="1"/>
  <c r="K484" i="11"/>
  <c r="M484" i="11" s="1"/>
  <c r="K384" i="11"/>
  <c r="M384" i="11" s="1"/>
  <c r="K286" i="11"/>
  <c r="M286" i="11" s="1"/>
  <c r="K186" i="11"/>
  <c r="M186" i="11" s="1"/>
  <c r="L583" i="11"/>
  <c r="L89" i="11"/>
  <c r="M89" i="11" s="1"/>
  <c r="L287" i="11"/>
  <c r="L485" i="11"/>
  <c r="L385" i="11"/>
  <c r="L187" i="11"/>
  <c r="K583" i="11" l="1"/>
  <c r="M583" i="11" s="1"/>
  <c r="K485" i="11"/>
  <c r="M485" i="11" s="1"/>
  <c r="K385" i="11"/>
  <c r="M385" i="11" s="1"/>
  <c r="K287" i="11"/>
  <c r="M287" i="11" s="1"/>
  <c r="K187" i="11"/>
  <c r="M187" i="11" s="1"/>
  <c r="L486" i="11"/>
  <c r="L584" i="11"/>
  <c r="L288" i="11"/>
  <c r="L386" i="11"/>
  <c r="L188" i="11"/>
  <c r="L90" i="11"/>
  <c r="M90" i="11" s="1"/>
  <c r="K584" i="11" l="1"/>
  <c r="M584" i="11" s="1"/>
  <c r="K486" i="11"/>
  <c r="M486" i="11" s="1"/>
  <c r="K386" i="11"/>
  <c r="M386" i="11" s="1"/>
  <c r="K288" i="11"/>
  <c r="M288" i="11" s="1"/>
  <c r="K188" i="11"/>
  <c r="M188" i="11" s="1"/>
  <c r="L387" i="11"/>
  <c r="L289" i="11"/>
  <c r="L91" i="11"/>
  <c r="M91" i="11" s="1"/>
  <c r="L585" i="11"/>
  <c r="L189" i="11"/>
  <c r="L487" i="11"/>
  <c r="K585" i="11" l="1"/>
  <c r="M585" i="11" s="1"/>
  <c r="K487" i="11"/>
  <c r="M487" i="11" s="1"/>
  <c r="K387" i="11"/>
  <c r="M387" i="11" s="1"/>
  <c r="K289" i="11"/>
  <c r="M289" i="11" s="1"/>
  <c r="K189" i="11"/>
  <c r="M189" i="11" s="1"/>
  <c r="L488" i="11"/>
  <c r="L190" i="11"/>
  <c r="L290" i="11"/>
  <c r="L388" i="11"/>
  <c r="L586" i="11"/>
  <c r="L92" i="11"/>
  <c r="M92" i="11" s="1"/>
  <c r="K586" i="11" l="1"/>
  <c r="M586" i="11" s="1"/>
  <c r="K488" i="11"/>
  <c r="M488" i="11" s="1"/>
  <c r="K388" i="11"/>
  <c r="M388" i="11" s="1"/>
  <c r="K290" i="11"/>
  <c r="M290" i="11" s="1"/>
  <c r="K190" i="11"/>
  <c r="M190" i="11" s="1"/>
  <c r="L489" i="11"/>
  <c r="L389" i="11"/>
  <c r="L587" i="11"/>
  <c r="L291" i="11"/>
  <c r="L93" i="11"/>
  <c r="M93" i="11" s="1"/>
  <c r="L191" i="11"/>
  <c r="K587" i="11" l="1"/>
  <c r="M587" i="11" s="1"/>
  <c r="K489" i="11"/>
  <c r="M489" i="11" s="1"/>
  <c r="K389" i="11"/>
  <c r="M389" i="11" s="1"/>
  <c r="K291" i="11"/>
  <c r="M291" i="11" s="1"/>
  <c r="K191" i="11"/>
  <c r="M191" i="11" s="1"/>
  <c r="L292" i="11"/>
  <c r="L588" i="11"/>
  <c r="L192" i="11"/>
  <c r="L390" i="11"/>
  <c r="L94" i="11"/>
  <c r="M94" i="11" s="1"/>
  <c r="L490" i="11"/>
  <c r="K588" i="11" l="1"/>
  <c r="M588" i="11" s="1"/>
  <c r="K490" i="11"/>
  <c r="M490" i="11" s="1"/>
  <c r="K390" i="11"/>
  <c r="M390" i="11" s="1"/>
  <c r="K292" i="11"/>
  <c r="M292" i="11" s="1"/>
  <c r="K192" i="11"/>
  <c r="M192" i="11" s="1"/>
  <c r="L293" i="11"/>
  <c r="L391" i="11"/>
  <c r="L95" i="11"/>
  <c r="M95" i="11" s="1"/>
  <c r="L193" i="11"/>
  <c r="L491" i="11"/>
  <c r="L589" i="11"/>
  <c r="K589" i="11" l="1"/>
  <c r="M589" i="11" s="1"/>
  <c r="K491" i="11"/>
  <c r="M491" i="11" s="1"/>
  <c r="K391" i="11"/>
  <c r="M391" i="11" s="1"/>
  <c r="K293" i="11"/>
  <c r="M293" i="11" s="1"/>
  <c r="K193" i="11"/>
  <c r="M193" i="11" s="1"/>
  <c r="L194" i="11"/>
  <c r="L96" i="11"/>
  <c r="M96" i="11" s="1"/>
  <c r="L590" i="11"/>
  <c r="L392" i="11"/>
  <c r="L492" i="11"/>
  <c r="L294" i="11"/>
  <c r="K590" i="11" l="1"/>
  <c r="M590" i="11" s="1"/>
  <c r="K492" i="11"/>
  <c r="M492" i="11" s="1"/>
  <c r="K392" i="11"/>
  <c r="M392" i="11" s="1"/>
  <c r="K294" i="11"/>
  <c r="M294" i="11" s="1"/>
  <c r="K194" i="11"/>
  <c r="M194" i="11" s="1"/>
  <c r="L195" i="11"/>
  <c r="L393" i="11"/>
  <c r="L591" i="11"/>
  <c r="L493" i="11"/>
  <c r="L295" i="11"/>
  <c r="L97" i="11"/>
  <c r="M97" i="11" s="1"/>
  <c r="K591" i="11" l="1"/>
  <c r="M591" i="11" s="1"/>
  <c r="K493" i="11"/>
  <c r="M493" i="11" s="1"/>
  <c r="K393" i="11"/>
  <c r="M393" i="11" s="1"/>
  <c r="K295" i="11"/>
  <c r="M295" i="11" s="1"/>
  <c r="K195" i="11"/>
  <c r="M195" i="11" s="1"/>
  <c r="L98" i="11"/>
  <c r="M98" i="11" s="1"/>
  <c r="L296" i="11"/>
  <c r="L494" i="11"/>
  <c r="L394" i="11"/>
  <c r="L196" i="11"/>
  <c r="L592" i="11"/>
  <c r="K592" i="11" l="1"/>
  <c r="M592" i="11" s="1"/>
  <c r="K494" i="11"/>
  <c r="M494" i="11" s="1"/>
  <c r="K394" i="11"/>
  <c r="M394" i="11" s="1"/>
  <c r="K296" i="11"/>
  <c r="M296" i="11" s="1"/>
  <c r="K196" i="11"/>
  <c r="M196" i="11" s="1"/>
  <c r="L395" i="11"/>
  <c r="L495" i="11"/>
  <c r="L593" i="11"/>
  <c r="L297" i="11"/>
  <c r="L197" i="11"/>
  <c r="L99" i="11"/>
  <c r="M99" i="11" s="1"/>
  <c r="K593" i="11" l="1"/>
  <c r="M593" i="11" s="1"/>
  <c r="K495" i="11"/>
  <c r="M495" i="11" s="1"/>
  <c r="K395" i="11"/>
  <c r="M395" i="11" s="1"/>
  <c r="K297" i="11"/>
  <c r="M297" i="11" s="1"/>
  <c r="K197" i="11"/>
  <c r="M197" i="11" s="1"/>
  <c r="L298" i="11"/>
  <c r="L594" i="11"/>
  <c r="L100" i="11"/>
  <c r="M100" i="11" s="1"/>
  <c r="L496" i="11"/>
  <c r="L198" i="11"/>
  <c r="L396" i="11"/>
  <c r="K594" i="11" l="1"/>
  <c r="M594" i="11" s="1"/>
  <c r="K496" i="11"/>
  <c r="M496" i="11" s="1"/>
  <c r="K396" i="11"/>
  <c r="M396" i="11" s="1"/>
  <c r="K298" i="11"/>
  <c r="M298" i="11" s="1"/>
  <c r="K198" i="11"/>
  <c r="M198" i="11" s="1"/>
  <c r="L199" i="11"/>
  <c r="L497" i="11"/>
  <c r="L299" i="11"/>
  <c r="L101" i="11"/>
  <c r="M101" i="11" s="1"/>
  <c r="L397" i="11"/>
  <c r="L595" i="11"/>
  <c r="K595" i="11" l="1"/>
  <c r="M595" i="11" s="1"/>
  <c r="K497" i="11"/>
  <c r="M497" i="11" s="1"/>
  <c r="K397" i="11"/>
  <c r="M397" i="11" s="1"/>
  <c r="K299" i="11"/>
  <c r="M299" i="11" s="1"/>
  <c r="K199" i="11"/>
  <c r="M199" i="11" s="1"/>
  <c r="L103" i="11"/>
  <c r="M103" i="11" s="1"/>
  <c r="L102" i="11"/>
  <c r="M102" i="11" s="1"/>
  <c r="L301" i="11"/>
  <c r="L300" i="11"/>
  <c r="L596" i="11"/>
  <c r="L499" i="11"/>
  <c r="L498" i="11"/>
  <c r="L399" i="11"/>
  <c r="L398" i="11"/>
  <c r="L201" i="11"/>
  <c r="L200" i="11"/>
  <c r="K597" i="11" l="1"/>
  <c r="K596" i="11"/>
  <c r="M596" i="11" s="1"/>
  <c r="K499" i="11"/>
  <c r="M499" i="11" s="1"/>
  <c r="K498" i="11"/>
  <c r="M498" i="11" s="1"/>
  <c r="K399" i="11"/>
  <c r="M399" i="11" s="1"/>
  <c r="K398" i="11"/>
  <c r="M398" i="11" s="1"/>
  <c r="K301" i="11"/>
  <c r="M301" i="11" s="1"/>
  <c r="K300" i="11"/>
  <c r="M300" i="11" s="1"/>
  <c r="K200" i="11"/>
  <c r="M200" i="11" s="1"/>
  <c r="K201" i="11"/>
  <c r="M201" i="11" s="1"/>
  <c r="L597" i="11"/>
  <c r="M597" i="11" s="1"/>
  <c r="N20" i="14" l="1"/>
  <c r="O20" i="14"/>
  <c r="K20" i="14"/>
  <c r="O21" i="14"/>
  <c r="M20" i="14"/>
  <c r="N21" i="14"/>
  <c r="K21" i="14"/>
  <c r="L21" i="14"/>
  <c r="L20" i="14"/>
  <c r="M21" i="14"/>
  <c r="O107" i="11" l="1" a="1"/>
  <c r="O57" i="11" a="1"/>
  <c r="O155" i="11" a="1"/>
  <c r="O179" i="11" a="1"/>
  <c r="O131" i="11" a="1"/>
  <c r="O33" i="11" a="1"/>
  <c r="O9" i="11" a="1"/>
  <c r="O255" i="11" a="1"/>
  <c r="O377" i="11" a="1"/>
  <c r="O329" i="11" a="1"/>
  <c r="O231" i="11" a="1"/>
  <c r="O305" i="11" a="1"/>
  <c r="O279" i="11" a="1"/>
  <c r="O207" i="11" a="1"/>
  <c r="O353" i="11" a="1"/>
  <c r="K19" i="14"/>
  <c r="O279" i="11" l="1"/>
  <c r="S299" i="11"/>
  <c r="O294" i="11"/>
  <c r="O299" i="11"/>
  <c r="Q285" i="11"/>
  <c r="S296" i="11"/>
  <c r="P280" i="11"/>
  <c r="R288" i="11"/>
  <c r="Q295" i="11"/>
  <c r="P285" i="11"/>
  <c r="R294" i="11"/>
  <c r="R289" i="11"/>
  <c r="Q292" i="11"/>
  <c r="S290" i="11"/>
  <c r="O291" i="11"/>
  <c r="S297" i="11"/>
  <c r="P290" i="11"/>
  <c r="O280" i="11"/>
  <c r="O288" i="11"/>
  <c r="R300" i="11"/>
  <c r="P282" i="11"/>
  <c r="Q293" i="11"/>
  <c r="S285" i="11"/>
  <c r="S301" i="11"/>
  <c r="R283" i="11"/>
  <c r="R299" i="11"/>
  <c r="O289" i="11"/>
  <c r="Q281" i="11"/>
  <c r="Q297" i="11"/>
  <c r="P279" i="11"/>
  <c r="Q294" i="11"/>
  <c r="P295" i="11"/>
  <c r="R284" i="11"/>
  <c r="S298" i="11"/>
  <c r="O293" i="11"/>
  <c r="O301" i="11"/>
  <c r="R296" i="11"/>
  <c r="P296" i="11"/>
  <c r="O282" i="11"/>
  <c r="R297" i="11"/>
  <c r="O290" i="11"/>
  <c r="P284" i="11"/>
  <c r="P292" i="11"/>
  <c r="O283" i="11"/>
  <c r="O295" i="11"/>
  <c r="S288" i="11"/>
  <c r="P281" i="11"/>
  <c r="R301" i="11"/>
  <c r="Q283" i="11"/>
  <c r="S282" i="11"/>
  <c r="P299" i="11"/>
  <c r="O292" i="11"/>
  <c r="Q289" i="11"/>
  <c r="O284" i="11"/>
  <c r="R290" i="11"/>
  <c r="Q286" i="11"/>
  <c r="S283" i="11"/>
  <c r="Q279" i="11"/>
  <c r="R281" i="11"/>
  <c r="R280" i="11"/>
  <c r="R298" i="11"/>
  <c r="P294" i="11"/>
  <c r="R293" i="11"/>
  <c r="Q300" i="11"/>
  <c r="Q298" i="11"/>
  <c r="S284" i="11"/>
  <c r="P286" i="11"/>
  <c r="R285" i="11"/>
  <c r="S281" i="11"/>
  <c r="S280" i="11"/>
  <c r="P301" i="11"/>
  <c r="S294" i="11"/>
  <c r="P298" i="11"/>
  <c r="S287" i="11"/>
  <c r="O298" i="11"/>
  <c r="Q290" i="11"/>
  <c r="S293" i="11"/>
  <c r="O286" i="11"/>
  <c r="O285" i="11"/>
  <c r="S291" i="11"/>
  <c r="O281" i="11"/>
  <c r="P289" i="11"/>
  <c r="P300" i="11"/>
  <c r="S300" i="11"/>
  <c r="S279" i="11"/>
  <c r="S295" i="11"/>
  <c r="Q296" i="11"/>
  <c r="P297" i="11"/>
  <c r="Q291" i="11"/>
  <c r="R287" i="11"/>
  <c r="S292" i="11"/>
  <c r="R282" i="11"/>
  <c r="P283" i="11"/>
  <c r="Q288" i="11"/>
  <c r="O300" i="11"/>
  <c r="Q287" i="11"/>
  <c r="R279" i="11"/>
  <c r="S286" i="11"/>
  <c r="Q301" i="11"/>
  <c r="R292" i="11"/>
  <c r="O296" i="11"/>
  <c r="R295" i="11"/>
  <c r="Q282" i="11"/>
  <c r="O287" i="11"/>
  <c r="R286" i="11"/>
  <c r="P291" i="11"/>
  <c r="P287" i="11"/>
  <c r="Q280" i="11"/>
  <c r="S289" i="11"/>
  <c r="O297" i="11"/>
  <c r="P288" i="11"/>
  <c r="Q299" i="11"/>
  <c r="Q284" i="11"/>
  <c r="P293" i="11"/>
  <c r="R291" i="11"/>
  <c r="P305" i="11"/>
  <c r="P321" i="11"/>
  <c r="Q325" i="11"/>
  <c r="O320" i="11"/>
  <c r="Q315" i="11"/>
  <c r="Q305" i="11"/>
  <c r="S313" i="11"/>
  <c r="S320" i="11"/>
  <c r="S305" i="11"/>
  <c r="S316" i="11"/>
  <c r="O321" i="11"/>
  <c r="R315" i="11"/>
  <c r="S327" i="11"/>
  <c r="P327" i="11"/>
  <c r="O318" i="11"/>
  <c r="R322" i="11"/>
  <c r="O308" i="11"/>
  <c r="R316" i="11"/>
  <c r="S306" i="11"/>
  <c r="Q323" i="11"/>
  <c r="S322" i="11"/>
  <c r="O305" i="11"/>
  <c r="O312" i="11"/>
  <c r="P312" i="11"/>
  <c r="P324" i="11"/>
  <c r="O319" i="11"/>
  <c r="Q318" i="11"/>
  <c r="O324" i="11"/>
  <c r="S326" i="11"/>
  <c r="O327" i="11"/>
  <c r="S307" i="11"/>
  <c r="S319" i="11"/>
  <c r="R314" i="11"/>
  <c r="O314" i="11"/>
  <c r="Q322" i="11"/>
  <c r="P318" i="11"/>
  <c r="P325" i="11"/>
  <c r="O311" i="11"/>
  <c r="P310" i="11"/>
  <c r="R309" i="11"/>
  <c r="P309" i="11"/>
  <c r="Q309" i="11"/>
  <c r="Q316" i="11"/>
  <c r="R319" i="11"/>
  <c r="R327" i="11"/>
  <c r="S317" i="11"/>
  <c r="P322" i="11"/>
  <c r="O325" i="11"/>
  <c r="S310" i="11"/>
  <c r="S318" i="11"/>
  <c r="P326" i="11"/>
  <c r="S308" i="11"/>
  <c r="Q307" i="11"/>
  <c r="O315" i="11"/>
  <c r="R311" i="11"/>
  <c r="Q317" i="11"/>
  <c r="S321" i="11"/>
  <c r="S324" i="11"/>
  <c r="O313" i="11"/>
  <c r="Q320" i="11"/>
  <c r="R305" i="11"/>
  <c r="R325" i="11"/>
  <c r="Q324" i="11"/>
  <c r="R318" i="11"/>
  <c r="R313" i="11"/>
  <c r="P315" i="11"/>
  <c r="P314" i="11"/>
  <c r="O309" i="11"/>
  <c r="Q306" i="11"/>
  <c r="S309" i="11"/>
  <c r="R317" i="11"/>
  <c r="Q319" i="11"/>
  <c r="O326" i="11"/>
  <c r="O316" i="11"/>
  <c r="S315" i="11"/>
  <c r="P317" i="11"/>
  <c r="P307" i="11"/>
  <c r="P311" i="11"/>
  <c r="S312" i="11"/>
  <c r="R324" i="11"/>
  <c r="R306" i="11"/>
  <c r="Q321" i="11"/>
  <c r="P320" i="11"/>
  <c r="Q327" i="11"/>
  <c r="R312" i="11"/>
  <c r="Q311" i="11"/>
  <c r="O323" i="11"/>
  <c r="Q326" i="11"/>
  <c r="S323" i="11"/>
  <c r="Q308" i="11"/>
  <c r="R323" i="11"/>
  <c r="S325" i="11"/>
  <c r="P319" i="11"/>
  <c r="O317" i="11"/>
  <c r="S314" i="11"/>
  <c r="R307" i="11"/>
  <c r="P308" i="11"/>
  <c r="Q310" i="11"/>
  <c r="Q312" i="11"/>
  <c r="O306" i="11"/>
  <c r="R326" i="11"/>
  <c r="P313" i="11"/>
  <c r="Q314" i="11"/>
  <c r="R308" i="11"/>
  <c r="R320" i="11"/>
  <c r="P316" i="11"/>
  <c r="R310" i="11"/>
  <c r="P306" i="11"/>
  <c r="O322" i="11"/>
  <c r="R321" i="11"/>
  <c r="O307" i="11"/>
  <c r="Q313" i="11"/>
  <c r="S311" i="11"/>
  <c r="P323" i="11"/>
  <c r="O310" i="11"/>
  <c r="O329" i="11"/>
  <c r="S332" i="11"/>
  <c r="R337" i="11"/>
  <c r="R342" i="11"/>
  <c r="R347" i="11"/>
  <c r="O333" i="11"/>
  <c r="O338" i="11"/>
  <c r="O343" i="11"/>
  <c r="S347" i="11"/>
  <c r="P333" i="11"/>
  <c r="P338" i="11"/>
  <c r="P343" i="11"/>
  <c r="O348" i="11"/>
  <c r="R333" i="11"/>
  <c r="R338" i="11"/>
  <c r="Q343" i="11"/>
  <c r="P348" i="11"/>
  <c r="S333" i="11"/>
  <c r="S338" i="11"/>
  <c r="R343" i="11"/>
  <c r="Q348" i="11"/>
  <c r="P329" i="11"/>
  <c r="P334" i="11"/>
  <c r="O339" i="11"/>
  <c r="S343" i="11"/>
  <c r="R348" i="11"/>
  <c r="Q329" i="11"/>
  <c r="Q334" i="11"/>
  <c r="P339" i="11"/>
  <c r="O344" i="11"/>
  <c r="S348" i="11"/>
  <c r="R331" i="11"/>
  <c r="Q336" i="11"/>
  <c r="P341" i="11"/>
  <c r="O346" i="11"/>
  <c r="S350" i="11"/>
  <c r="O331" i="11"/>
  <c r="Q339" i="11"/>
  <c r="S345" i="11"/>
  <c r="P331" i="11"/>
  <c r="R339" i="11"/>
  <c r="P346" i="11"/>
  <c r="Q331" i="11"/>
  <c r="S339" i="11"/>
  <c r="Q346" i="11"/>
  <c r="O332" i="11"/>
  <c r="P340" i="11"/>
  <c r="O347" i="11"/>
  <c r="P332" i="11"/>
  <c r="Q340" i="11"/>
  <c r="Q347" i="11"/>
  <c r="Q332" i="11"/>
  <c r="R340" i="11"/>
  <c r="O349" i="11"/>
  <c r="R334" i="11"/>
  <c r="O341" i="11"/>
  <c r="Q349" i="11"/>
  <c r="S334" i="11"/>
  <c r="Q341" i="11"/>
  <c r="R349" i="11"/>
  <c r="P337" i="11"/>
  <c r="R350" i="11"/>
  <c r="S351" i="11"/>
  <c r="Q337" i="11"/>
  <c r="P351" i="11"/>
  <c r="O340" i="11"/>
  <c r="Q351" i="11"/>
  <c r="S340" i="11"/>
  <c r="R341" i="11"/>
  <c r="O330" i="11"/>
  <c r="S341" i="11"/>
  <c r="Q330" i="11"/>
  <c r="Q342" i="11"/>
  <c r="S344" i="11"/>
  <c r="P349" i="11"/>
  <c r="S349" i="11"/>
  <c r="O345" i="11"/>
  <c r="S331" i="11"/>
  <c r="O350" i="11"/>
  <c r="P350" i="11"/>
  <c r="R335" i="11"/>
  <c r="S335" i="11"/>
  <c r="S336" i="11"/>
  <c r="S329" i="11"/>
  <c r="P345" i="11"/>
  <c r="R332" i="11"/>
  <c r="P330" i="11"/>
  <c r="Q345" i="11"/>
  <c r="O335" i="11"/>
  <c r="R330" i="11"/>
  <c r="R345" i="11"/>
  <c r="Q335" i="11"/>
  <c r="S330" i="11"/>
  <c r="S346" i="11"/>
  <c r="P335" i="11"/>
  <c r="Q350" i="11"/>
  <c r="O336" i="11"/>
  <c r="P336" i="11"/>
  <c r="R336" i="11"/>
  <c r="R344" i="11"/>
  <c r="P344" i="11"/>
  <c r="O342" i="11"/>
  <c r="Q344" i="11"/>
  <c r="O337" i="11"/>
  <c r="S337" i="11"/>
  <c r="Q333" i="11"/>
  <c r="R351" i="11"/>
  <c r="P347" i="11"/>
  <c r="O334" i="11"/>
  <c r="R329" i="11"/>
  <c r="O351" i="11"/>
  <c r="R346" i="11"/>
  <c r="P342" i="11"/>
  <c r="S342" i="11"/>
  <c r="Q338" i="11"/>
  <c r="Q377" i="11"/>
  <c r="R382" i="11"/>
  <c r="P389" i="11"/>
  <c r="R395" i="11"/>
  <c r="O383" i="11"/>
  <c r="Q389" i="11"/>
  <c r="S395" i="11"/>
  <c r="P383" i="11"/>
  <c r="R389" i="11"/>
  <c r="P396" i="11"/>
  <c r="Q383" i="11"/>
  <c r="S389" i="11"/>
  <c r="Q396" i="11"/>
  <c r="O377" i="11"/>
  <c r="P384" i="11"/>
  <c r="O390" i="11"/>
  <c r="R396" i="11"/>
  <c r="P377" i="11"/>
  <c r="Q384" i="11"/>
  <c r="P390" i="11"/>
  <c r="Q397" i="11"/>
  <c r="O378" i="11"/>
  <c r="R384" i="11"/>
  <c r="Q390" i="11"/>
  <c r="R397" i="11"/>
  <c r="S380" i="11"/>
  <c r="Q387" i="11"/>
  <c r="S393" i="11"/>
  <c r="R380" i="11"/>
  <c r="S391" i="11"/>
  <c r="O381" i="11"/>
  <c r="O392" i="11"/>
  <c r="P381" i="11"/>
  <c r="P392" i="11"/>
  <c r="O393" i="11"/>
  <c r="R381" i="11"/>
  <c r="P393" i="11"/>
  <c r="Q382" i="11"/>
  <c r="Q393" i="11"/>
  <c r="S384" i="11"/>
  <c r="R393" i="11"/>
  <c r="P385" i="11"/>
  <c r="P394" i="11"/>
  <c r="Q385" i="11"/>
  <c r="Q394" i="11"/>
  <c r="Q391" i="11"/>
  <c r="S378" i="11"/>
  <c r="S394" i="11"/>
  <c r="P378" i="11"/>
  <c r="O394" i="11"/>
  <c r="R378" i="11"/>
  <c r="R394" i="11"/>
  <c r="O379" i="11"/>
  <c r="S397" i="11"/>
  <c r="S379" i="11"/>
  <c r="O398" i="11"/>
  <c r="P380" i="11"/>
  <c r="Q398" i="11"/>
  <c r="S386" i="11"/>
  <c r="O387" i="11"/>
  <c r="O380" i="11"/>
  <c r="S385" i="11"/>
  <c r="P398" i="11"/>
  <c r="Q380" i="11"/>
  <c r="Q381" i="11"/>
  <c r="S387" i="11"/>
  <c r="R388" i="11"/>
  <c r="O385" i="11"/>
  <c r="R387" i="11"/>
  <c r="R385" i="11"/>
  <c r="O386" i="11"/>
  <c r="S388" i="11"/>
  <c r="O389" i="11"/>
  <c r="P391" i="11"/>
  <c r="O399" i="11"/>
  <c r="P399" i="11"/>
  <c r="R398" i="11"/>
  <c r="S398" i="11"/>
  <c r="S382" i="11"/>
  <c r="Q378" i="11"/>
  <c r="R399" i="11"/>
  <c r="P395" i="11"/>
  <c r="P397" i="11"/>
  <c r="S390" i="11"/>
  <c r="O382" i="11"/>
  <c r="S392" i="11"/>
  <c r="Q386" i="11"/>
  <c r="Q388" i="11"/>
  <c r="O384" i="11"/>
  <c r="R377" i="11"/>
  <c r="O397" i="11"/>
  <c r="Q395" i="11"/>
  <c r="Q379" i="11"/>
  <c r="S377" i="11"/>
  <c r="S396" i="11"/>
  <c r="Q399" i="11"/>
  <c r="O395" i="11"/>
  <c r="R379" i="11"/>
  <c r="R392" i="11"/>
  <c r="S383" i="11"/>
  <c r="R390" i="11"/>
  <c r="P386" i="11"/>
  <c r="S381" i="11"/>
  <c r="P388" i="11"/>
  <c r="R383" i="11"/>
  <c r="P379" i="11"/>
  <c r="O396" i="11"/>
  <c r="S399" i="11"/>
  <c r="R391" i="11"/>
  <c r="P387" i="11"/>
  <c r="O388" i="11"/>
  <c r="O391" i="11"/>
  <c r="R386" i="11"/>
  <c r="P382" i="11"/>
  <c r="Q392" i="11"/>
  <c r="O9" i="11"/>
  <c r="R12" i="11"/>
  <c r="R18" i="11"/>
  <c r="S23" i="11"/>
  <c r="O29" i="11"/>
  <c r="O13" i="11"/>
  <c r="O19" i="11"/>
  <c r="P24" i="11"/>
  <c r="Q29" i="11"/>
  <c r="P14" i="11"/>
  <c r="Q19" i="11"/>
  <c r="R24" i="11"/>
  <c r="S29" i="11"/>
  <c r="Q14" i="11"/>
  <c r="R19" i="11"/>
  <c r="S24" i="11"/>
  <c r="O30" i="11"/>
  <c r="Q11" i="11"/>
  <c r="R16" i="11"/>
  <c r="S21" i="11"/>
  <c r="S27" i="11"/>
  <c r="S11" i="11"/>
  <c r="P19" i="11"/>
  <c r="S25" i="11"/>
  <c r="P12" i="11"/>
  <c r="O20" i="11"/>
  <c r="P26" i="11"/>
  <c r="O15" i="11"/>
  <c r="P21" i="11"/>
  <c r="Q28" i="11"/>
  <c r="P16" i="11"/>
  <c r="Q24" i="11"/>
  <c r="Q16" i="11"/>
  <c r="O25" i="11"/>
  <c r="S16" i="11"/>
  <c r="P25" i="11"/>
  <c r="S9" i="11"/>
  <c r="O17" i="11"/>
  <c r="Q25" i="11"/>
  <c r="R10" i="11"/>
  <c r="S18" i="11"/>
  <c r="Q27" i="11"/>
  <c r="S15" i="11"/>
  <c r="R27" i="11"/>
  <c r="R29" i="11"/>
  <c r="Q30" i="11"/>
  <c r="Q10" i="11"/>
  <c r="S10" i="11"/>
  <c r="Q21" i="11"/>
  <c r="R11" i="11"/>
  <c r="O16" i="11"/>
  <c r="O28" i="11"/>
  <c r="P20" i="11"/>
  <c r="S30" i="11"/>
  <c r="R31" i="11"/>
  <c r="R21" i="11"/>
  <c r="P17" i="11"/>
  <c r="P28" i="11"/>
  <c r="Q20" i="11"/>
  <c r="R20" i="11"/>
  <c r="R30" i="11"/>
  <c r="O11" i="11"/>
  <c r="Q17" i="11"/>
  <c r="R28" i="11"/>
  <c r="P30" i="11"/>
  <c r="R17" i="11"/>
  <c r="S28" i="11"/>
  <c r="O10" i="11"/>
  <c r="S20" i="11"/>
  <c r="S19" i="11"/>
  <c r="P29" i="11"/>
  <c r="P10" i="11"/>
  <c r="O21" i="11"/>
  <c r="S31" i="11"/>
  <c r="O12" i="11"/>
  <c r="O22" i="11"/>
  <c r="Q12" i="11"/>
  <c r="O23" i="11"/>
  <c r="S12" i="11"/>
  <c r="P23" i="11"/>
  <c r="P13" i="11"/>
  <c r="O26" i="11"/>
  <c r="P15" i="11"/>
  <c r="O24" i="11"/>
  <c r="Q26" i="11"/>
  <c r="R25" i="11"/>
  <c r="R14" i="11"/>
  <c r="S14" i="11"/>
  <c r="Q15" i="11"/>
  <c r="R15" i="11"/>
  <c r="Q23" i="11"/>
  <c r="R23" i="11"/>
  <c r="R13" i="11"/>
  <c r="P9" i="11"/>
  <c r="P22" i="11"/>
  <c r="P27" i="11"/>
  <c r="Q18" i="11"/>
  <c r="O31" i="11"/>
  <c r="R26" i="11"/>
  <c r="S17" i="11"/>
  <c r="S22" i="11"/>
  <c r="R22" i="11"/>
  <c r="R9" i="11"/>
  <c r="P11" i="11"/>
  <c r="P18" i="11"/>
  <c r="S13" i="11"/>
  <c r="Q9" i="11"/>
  <c r="O14" i="11"/>
  <c r="P31" i="11"/>
  <c r="S26" i="11"/>
  <c r="Q13" i="11"/>
  <c r="O18" i="11"/>
  <c r="O27" i="11"/>
  <c r="Q31" i="11"/>
  <c r="Q22" i="11"/>
  <c r="O33" i="11"/>
  <c r="P40" i="11"/>
  <c r="Q36" i="11"/>
  <c r="P39" i="11"/>
  <c r="Q39" i="11"/>
  <c r="P51" i="11"/>
  <c r="S48" i="11"/>
  <c r="Q47" i="11"/>
  <c r="O51" i="11"/>
  <c r="Q54" i="11"/>
  <c r="P34" i="11"/>
  <c r="S41" i="11"/>
  <c r="S35" i="11"/>
  <c r="S53" i="11"/>
  <c r="P43" i="11"/>
  <c r="R33" i="11"/>
  <c r="S46" i="11"/>
  <c r="R52" i="11"/>
  <c r="O55" i="11"/>
  <c r="O48" i="11"/>
  <c r="P53" i="11"/>
  <c r="P36" i="11"/>
  <c r="S51" i="11"/>
  <c r="Q55" i="11"/>
  <c r="Q42" i="11"/>
  <c r="R35" i="11"/>
  <c r="S37" i="11"/>
  <c r="R41" i="11"/>
  <c r="Q44" i="11"/>
  <c r="O35" i="11"/>
  <c r="O43" i="11"/>
  <c r="R46" i="11"/>
  <c r="R50" i="11"/>
  <c r="S45" i="11"/>
  <c r="O40" i="11"/>
  <c r="Q52" i="11"/>
  <c r="R38" i="11"/>
  <c r="P42" i="11"/>
  <c r="P46" i="11"/>
  <c r="P41" i="11"/>
  <c r="O53" i="11"/>
  <c r="R43" i="11"/>
  <c r="O37" i="11"/>
  <c r="Q33" i="11"/>
  <c r="Q37" i="11"/>
  <c r="O54" i="11"/>
  <c r="P44" i="11"/>
  <c r="P52" i="11"/>
  <c r="R51" i="11"/>
  <c r="R36" i="11"/>
  <c r="R40" i="11"/>
  <c r="Q48" i="11"/>
  <c r="R34" i="11"/>
  <c r="O34" i="11"/>
  <c r="S50" i="11"/>
  <c r="Q40" i="11"/>
  <c r="R47" i="11"/>
  <c r="P55" i="11"/>
  <c r="O36" i="11"/>
  <c r="S38" i="11"/>
  <c r="Q46" i="11"/>
  <c r="O49" i="11"/>
  <c r="R37" i="11"/>
  <c r="R54" i="11"/>
  <c r="S39" i="11"/>
  <c r="Q49" i="11"/>
  <c r="O45" i="11"/>
  <c r="S52" i="11"/>
  <c r="P47" i="11"/>
  <c r="R55" i="11"/>
  <c r="R39" i="11"/>
  <c r="Q38" i="11"/>
  <c r="Q53" i="11"/>
  <c r="Q34" i="11"/>
  <c r="O42" i="11"/>
  <c r="R44" i="11"/>
  <c r="P33" i="11"/>
  <c r="P48" i="11"/>
  <c r="O46" i="11"/>
  <c r="S49" i="11"/>
  <c r="Q35" i="11"/>
  <c r="R48" i="11"/>
  <c r="O50" i="11"/>
  <c r="Q41" i="11"/>
  <c r="O44" i="11"/>
  <c r="S42" i="11"/>
  <c r="S54" i="11"/>
  <c r="O47" i="11"/>
  <c r="P37" i="11"/>
  <c r="R42" i="11"/>
  <c r="O41" i="11"/>
  <c r="S36" i="11"/>
  <c r="P38" i="11"/>
  <c r="R49" i="11"/>
  <c r="Q45" i="11"/>
  <c r="S33" i="11"/>
  <c r="P45" i="11"/>
  <c r="S34" i="11"/>
  <c r="Q50" i="11"/>
  <c r="S47" i="11"/>
  <c r="Q51" i="11"/>
  <c r="Q43" i="11"/>
  <c r="S55" i="11"/>
  <c r="S43" i="11"/>
  <c r="R45" i="11"/>
  <c r="O39" i="11"/>
  <c r="O52" i="11"/>
  <c r="P54" i="11"/>
  <c r="P50" i="11"/>
  <c r="P49" i="11"/>
  <c r="S44" i="11"/>
  <c r="P35" i="11"/>
  <c r="S40" i="11"/>
  <c r="R53" i="11"/>
  <c r="O38" i="11"/>
  <c r="S131" i="11"/>
  <c r="Q134" i="11"/>
  <c r="O144" i="11"/>
  <c r="R153" i="11"/>
  <c r="R134" i="11"/>
  <c r="P144" i="11"/>
  <c r="S134" i="11"/>
  <c r="Q144" i="11"/>
  <c r="P135" i="11"/>
  <c r="S144" i="11"/>
  <c r="Q135" i="11"/>
  <c r="R147" i="11"/>
  <c r="R135" i="11"/>
  <c r="S147" i="11"/>
  <c r="P140" i="11"/>
  <c r="Q152" i="11"/>
  <c r="P143" i="11"/>
  <c r="Q143" i="11"/>
  <c r="R143" i="11"/>
  <c r="P131" i="11"/>
  <c r="R148" i="11"/>
  <c r="Q139" i="11"/>
  <c r="O140" i="11"/>
  <c r="R139" i="11"/>
  <c r="S139" i="11"/>
  <c r="O148" i="11"/>
  <c r="S135" i="11"/>
  <c r="O136" i="11"/>
  <c r="P148" i="11"/>
  <c r="Q148" i="11"/>
  <c r="P149" i="11"/>
  <c r="S138" i="11"/>
  <c r="O149" i="11"/>
  <c r="S152" i="11"/>
  <c r="O139" i="11"/>
  <c r="P139" i="11"/>
  <c r="S143" i="11"/>
  <c r="R144" i="11"/>
  <c r="Q140" i="11"/>
  <c r="S148" i="11"/>
  <c r="O152" i="11"/>
  <c r="P152" i="11"/>
  <c r="R152" i="11"/>
  <c r="R131" i="11"/>
  <c r="O131" i="11"/>
  <c r="Q131" i="11"/>
  <c r="O135" i="11"/>
  <c r="O153" i="11"/>
  <c r="P153" i="11"/>
  <c r="Q153" i="11"/>
  <c r="P151" i="11"/>
  <c r="O147" i="11"/>
  <c r="S136" i="11"/>
  <c r="R133" i="11"/>
  <c r="Q145" i="11"/>
  <c r="P142" i="11"/>
  <c r="S146" i="11"/>
  <c r="R142" i="11"/>
  <c r="Q132" i="11"/>
  <c r="S141" i="11"/>
  <c r="Q142" i="11"/>
  <c r="S133" i="11"/>
  <c r="S149" i="11"/>
  <c r="O138" i="11"/>
  <c r="O151" i="11"/>
  <c r="R150" i="11"/>
  <c r="O141" i="11"/>
  <c r="P132" i="11"/>
  <c r="R146" i="11"/>
  <c r="P146" i="11"/>
  <c r="R136" i="11"/>
  <c r="S137" i="11"/>
  <c r="Q137" i="11"/>
  <c r="R149" i="11"/>
  <c r="S150" i="11"/>
  <c r="Q150" i="11"/>
  <c r="S140" i="11"/>
  <c r="P133" i="11"/>
  <c r="S132" i="11"/>
  <c r="Q149" i="11"/>
  <c r="S142" i="11"/>
  <c r="O134" i="11"/>
  <c r="P137" i="11"/>
  <c r="P150" i="11"/>
  <c r="S145" i="11"/>
  <c r="P134" i="11"/>
  <c r="O137" i="11"/>
  <c r="Q151" i="11"/>
  <c r="O133" i="11"/>
  <c r="O146" i="11"/>
  <c r="R141" i="11"/>
  <c r="O143" i="11"/>
  <c r="Q141" i="11"/>
  <c r="Q133" i="11"/>
  <c r="R145" i="11"/>
  <c r="Q146" i="11"/>
  <c r="P141" i="11"/>
  <c r="O142" i="11"/>
  <c r="P145" i="11"/>
  <c r="R137" i="11"/>
  <c r="Q136" i="11"/>
  <c r="S151" i="11"/>
  <c r="O132" i="11"/>
  <c r="R132" i="11"/>
  <c r="O150" i="11"/>
  <c r="P136" i="11"/>
  <c r="R151" i="11"/>
  <c r="S153" i="11"/>
  <c r="O145" i="11"/>
  <c r="R140" i="11"/>
  <c r="Q138" i="11"/>
  <c r="Q147" i="11"/>
  <c r="R138" i="11"/>
  <c r="P138" i="11"/>
  <c r="P147" i="11"/>
  <c r="Q353" i="11"/>
  <c r="R354" i="11"/>
  <c r="S359" i="11"/>
  <c r="S364" i="11"/>
  <c r="S369" i="11"/>
  <c r="S374" i="11"/>
  <c r="S354" i="11"/>
  <c r="O360" i="11"/>
  <c r="O365" i="11"/>
  <c r="O370" i="11"/>
  <c r="O375" i="11"/>
  <c r="O355" i="11"/>
  <c r="P360" i="11"/>
  <c r="P365" i="11"/>
  <c r="P370" i="11"/>
  <c r="P375" i="11"/>
  <c r="Q355" i="11"/>
  <c r="Q360" i="11"/>
  <c r="Q365" i="11"/>
  <c r="Q370" i="11"/>
  <c r="S375" i="11"/>
  <c r="R355" i="11"/>
  <c r="R360" i="11"/>
  <c r="R365" i="11"/>
  <c r="R370" i="11"/>
  <c r="S355" i="11"/>
  <c r="S360" i="11"/>
  <c r="S365" i="11"/>
  <c r="S370" i="11"/>
  <c r="O356" i="11"/>
  <c r="O361" i="11"/>
  <c r="O366" i="11"/>
  <c r="Q371" i="11"/>
  <c r="O353" i="11"/>
  <c r="Q358" i="11"/>
  <c r="Q363" i="11"/>
  <c r="R368" i="11"/>
  <c r="R373" i="11"/>
  <c r="S353" i="11"/>
  <c r="O362" i="11"/>
  <c r="Q369" i="11"/>
  <c r="O354" i="11"/>
  <c r="R362" i="11"/>
  <c r="R369" i="11"/>
  <c r="P354" i="11"/>
  <c r="S362" i="11"/>
  <c r="R371" i="11"/>
  <c r="Q354" i="11"/>
  <c r="O363" i="11"/>
  <c r="P356" i="11"/>
  <c r="P363" i="11"/>
  <c r="O372" i="11"/>
  <c r="Q356" i="11"/>
  <c r="R363" i="11"/>
  <c r="P372" i="11"/>
  <c r="R356" i="11"/>
  <c r="S363" i="11"/>
  <c r="Q372" i="11"/>
  <c r="O357" i="11"/>
  <c r="Q364" i="11"/>
  <c r="O373" i="11"/>
  <c r="P357" i="11"/>
  <c r="R364" i="11"/>
  <c r="P373" i="11"/>
  <c r="Q359" i="11"/>
  <c r="O374" i="11"/>
  <c r="R361" i="11"/>
  <c r="R374" i="11"/>
  <c r="P361" i="11"/>
  <c r="P374" i="11"/>
  <c r="Q361" i="11"/>
  <c r="Q374" i="11"/>
  <c r="S361" i="11"/>
  <c r="P364" i="11"/>
  <c r="Q366" i="11"/>
  <c r="P353" i="11"/>
  <c r="Q373" i="11"/>
  <c r="S356" i="11"/>
  <c r="S373" i="11"/>
  <c r="S358" i="11"/>
  <c r="P366" i="11"/>
  <c r="P368" i="11"/>
  <c r="Q357" i="11"/>
  <c r="P359" i="11"/>
  <c r="R357" i="11"/>
  <c r="P367" i="11"/>
  <c r="Q367" i="11"/>
  <c r="P358" i="11"/>
  <c r="O359" i="11"/>
  <c r="O367" i="11"/>
  <c r="R358" i="11"/>
  <c r="R367" i="11"/>
  <c r="S367" i="11"/>
  <c r="O368" i="11"/>
  <c r="S371" i="11"/>
  <c r="R372" i="11"/>
  <c r="S368" i="11"/>
  <c r="O369" i="11"/>
  <c r="P369" i="11"/>
  <c r="R359" i="11"/>
  <c r="O358" i="11"/>
  <c r="P355" i="11"/>
  <c r="P371" i="11"/>
  <c r="R375" i="11"/>
  <c r="S366" i="11"/>
  <c r="Q362" i="11"/>
  <c r="R353" i="11"/>
  <c r="O371" i="11"/>
  <c r="O364" i="11"/>
  <c r="R366" i="11"/>
  <c r="S357" i="11"/>
  <c r="Q375" i="11"/>
  <c r="S372" i="11"/>
  <c r="Q368" i="11"/>
  <c r="P362" i="11"/>
  <c r="O179" i="11"/>
  <c r="O182" i="11"/>
  <c r="P187" i="11"/>
  <c r="S192" i="11"/>
  <c r="Q198" i="11"/>
  <c r="P182" i="11"/>
  <c r="Q187" i="11"/>
  <c r="O193" i="11"/>
  <c r="R198" i="11"/>
  <c r="Q182" i="11"/>
  <c r="R187" i="11"/>
  <c r="R193" i="11"/>
  <c r="S198" i="11"/>
  <c r="S182" i="11"/>
  <c r="Q188" i="11"/>
  <c r="O194" i="11"/>
  <c r="P199" i="11"/>
  <c r="O183" i="11"/>
  <c r="R188" i="11"/>
  <c r="P194" i="11"/>
  <c r="Q199" i="11"/>
  <c r="P183" i="11"/>
  <c r="P189" i="11"/>
  <c r="Q194" i="11"/>
  <c r="R199" i="11"/>
  <c r="S180" i="11"/>
  <c r="O186" i="11"/>
  <c r="P191" i="11"/>
  <c r="Q196" i="11"/>
  <c r="O185" i="11"/>
  <c r="S191" i="11"/>
  <c r="Q200" i="11"/>
  <c r="P185" i="11"/>
  <c r="R200" i="11"/>
  <c r="O192" i="11"/>
  <c r="Q185" i="11"/>
  <c r="R192" i="11"/>
  <c r="S200" i="11"/>
  <c r="Q186" i="11"/>
  <c r="O195" i="11"/>
  <c r="R179" i="11"/>
  <c r="S186" i="11"/>
  <c r="Q195" i="11"/>
  <c r="P186" i="11"/>
  <c r="P196" i="11"/>
  <c r="P188" i="11"/>
  <c r="R186" i="11"/>
  <c r="O197" i="11"/>
  <c r="Q197" i="11"/>
  <c r="O187" i="11"/>
  <c r="P197" i="11"/>
  <c r="S179" i="11"/>
  <c r="O190" i="11"/>
  <c r="S199" i="11"/>
  <c r="Q179" i="11"/>
  <c r="O191" i="11"/>
  <c r="P195" i="11"/>
  <c r="R182" i="11"/>
  <c r="O196" i="11"/>
  <c r="S184" i="11"/>
  <c r="Q180" i="11"/>
  <c r="Q191" i="11"/>
  <c r="R181" i="11"/>
  <c r="R195" i="11"/>
  <c r="P184" i="11"/>
  <c r="R201" i="11"/>
  <c r="R180" i="11"/>
  <c r="R191" i="11"/>
  <c r="S181" i="11"/>
  <c r="S195" i="11"/>
  <c r="S183" i="11"/>
  <c r="O181" i="11"/>
  <c r="S193" i="11"/>
  <c r="P198" i="11"/>
  <c r="O199" i="11"/>
  <c r="P181" i="11"/>
  <c r="R194" i="11"/>
  <c r="O184" i="11"/>
  <c r="O198" i="11"/>
  <c r="Q181" i="11"/>
  <c r="S194" i="11"/>
  <c r="R189" i="11"/>
  <c r="R185" i="11"/>
  <c r="O200" i="11"/>
  <c r="S185" i="11"/>
  <c r="P200" i="11"/>
  <c r="Q189" i="11"/>
  <c r="Q201" i="11"/>
  <c r="S190" i="11"/>
  <c r="S189" i="11"/>
  <c r="S201" i="11"/>
  <c r="P190" i="11"/>
  <c r="Q190" i="11"/>
  <c r="R190" i="11"/>
  <c r="S188" i="11"/>
  <c r="P201" i="11"/>
  <c r="O188" i="11"/>
  <c r="Q184" i="11"/>
  <c r="O180" i="11"/>
  <c r="S196" i="11"/>
  <c r="Q192" i="11"/>
  <c r="R183" i="11"/>
  <c r="O201" i="11"/>
  <c r="Q183" i="11"/>
  <c r="S197" i="11"/>
  <c r="P193" i="11"/>
  <c r="P179" i="11"/>
  <c r="R196" i="11"/>
  <c r="Q193" i="11"/>
  <c r="O189" i="11"/>
  <c r="S187" i="11"/>
  <c r="R184" i="11"/>
  <c r="P180" i="11"/>
  <c r="R197" i="11"/>
  <c r="P192" i="11"/>
  <c r="O155" i="11"/>
  <c r="S166" i="11"/>
  <c r="R176" i="11"/>
  <c r="R156" i="11"/>
  <c r="O173" i="11"/>
  <c r="Q168" i="11"/>
  <c r="P163" i="11"/>
  <c r="S159" i="11"/>
  <c r="S157" i="11"/>
  <c r="S173" i="11"/>
  <c r="O158" i="11"/>
  <c r="P159" i="11"/>
  <c r="O174" i="11"/>
  <c r="R168" i="11"/>
  <c r="O164" i="11"/>
  <c r="P165" i="11"/>
  <c r="Q171" i="11"/>
  <c r="Q175" i="11"/>
  <c r="S167" i="11"/>
  <c r="R169" i="11"/>
  <c r="P164" i="11"/>
  <c r="R159" i="11"/>
  <c r="P176" i="11"/>
  <c r="O171" i="11"/>
  <c r="P155" i="11"/>
  <c r="R167" i="11"/>
  <c r="R166" i="11"/>
  <c r="Q167" i="11"/>
  <c r="S160" i="11"/>
  <c r="Q155" i="11"/>
  <c r="Q172" i="11"/>
  <c r="P162" i="11"/>
  <c r="R171" i="11"/>
  <c r="Q156" i="11"/>
  <c r="O172" i="11"/>
  <c r="Q163" i="11"/>
  <c r="P175" i="11"/>
  <c r="R163" i="11"/>
  <c r="Q169" i="11"/>
  <c r="P167" i="11"/>
  <c r="R158" i="11"/>
  <c r="Q166" i="11"/>
  <c r="S158" i="11"/>
  <c r="R160" i="11"/>
  <c r="S165" i="11"/>
  <c r="P158" i="11"/>
  <c r="R170" i="11"/>
  <c r="Q161" i="11"/>
  <c r="S164" i="11"/>
  <c r="O169" i="11"/>
  <c r="O177" i="11"/>
  <c r="O175" i="11"/>
  <c r="P156" i="11"/>
  <c r="S172" i="11"/>
  <c r="R173" i="11"/>
  <c r="Q158" i="11"/>
  <c r="O166" i="11"/>
  <c r="S175" i="11"/>
  <c r="P168" i="11"/>
  <c r="R161" i="11"/>
  <c r="P170" i="11"/>
  <c r="S163" i="11"/>
  <c r="P157" i="11"/>
  <c r="P160" i="11"/>
  <c r="Q159" i="11"/>
  <c r="O163" i="11"/>
  <c r="P166" i="11"/>
  <c r="S161" i="11"/>
  <c r="P169" i="11"/>
  <c r="R174" i="11"/>
  <c r="Q157" i="11"/>
  <c r="Q160" i="11"/>
  <c r="O157" i="11"/>
  <c r="S174" i="11"/>
  <c r="O156" i="11"/>
  <c r="Q164" i="11"/>
  <c r="Q170" i="11"/>
  <c r="O176" i="11"/>
  <c r="R172" i="11"/>
  <c r="O159" i="11"/>
  <c r="R155" i="11"/>
  <c r="Q177" i="11"/>
  <c r="S171" i="11"/>
  <c r="Q174" i="11"/>
  <c r="S177" i="11"/>
  <c r="Q162" i="11"/>
  <c r="O170" i="11"/>
  <c r="Q173" i="11"/>
  <c r="O168" i="11"/>
  <c r="R165" i="11"/>
  <c r="R164" i="11"/>
  <c r="P172" i="11"/>
  <c r="P161" i="11"/>
  <c r="S155" i="11"/>
  <c r="R175" i="11"/>
  <c r="S156" i="11"/>
  <c r="R177" i="11"/>
  <c r="P171" i="11"/>
  <c r="R157" i="11"/>
  <c r="R162" i="11"/>
  <c r="S169" i="11"/>
  <c r="S170" i="11"/>
  <c r="S162" i="11"/>
  <c r="O162" i="11"/>
  <c r="P174" i="11"/>
  <c r="O161" i="11"/>
  <c r="O167" i="11"/>
  <c r="O160" i="11"/>
  <c r="Q176" i="11"/>
  <c r="P173" i="11"/>
  <c r="P177" i="11"/>
  <c r="O165" i="11"/>
  <c r="Q165" i="11"/>
  <c r="S168" i="11"/>
  <c r="S176" i="11"/>
  <c r="O207" i="11"/>
  <c r="P210" i="11"/>
  <c r="R218" i="11"/>
  <c r="O227" i="11"/>
  <c r="Q210" i="11"/>
  <c r="S218" i="11"/>
  <c r="P227" i="11"/>
  <c r="R210" i="11"/>
  <c r="O219" i="11"/>
  <c r="Q227" i="11"/>
  <c r="O211" i="11"/>
  <c r="Q219" i="11"/>
  <c r="S227" i="11"/>
  <c r="P211" i="11"/>
  <c r="R219" i="11"/>
  <c r="O228" i="11"/>
  <c r="Q213" i="11"/>
  <c r="S219" i="11"/>
  <c r="P228" i="11"/>
  <c r="O209" i="11"/>
  <c r="Q215" i="11"/>
  <c r="S223" i="11"/>
  <c r="R214" i="11"/>
  <c r="R226" i="11"/>
  <c r="S214" i="11"/>
  <c r="S226" i="11"/>
  <c r="O215" i="11"/>
  <c r="R227" i="11"/>
  <c r="O218" i="11"/>
  <c r="Q218" i="11"/>
  <c r="S209" i="11"/>
  <c r="O224" i="11"/>
  <c r="R213" i="11"/>
  <c r="Q228" i="11"/>
  <c r="O210" i="11"/>
  <c r="P224" i="11"/>
  <c r="S210" i="11"/>
  <c r="Q224" i="11"/>
  <c r="Q214" i="11"/>
  <c r="P209" i="11"/>
  <c r="R215" i="11"/>
  <c r="Q209" i="11"/>
  <c r="P215" i="11"/>
  <c r="P218" i="11"/>
  <c r="O223" i="11"/>
  <c r="R209" i="11"/>
  <c r="O220" i="11"/>
  <c r="S213" i="11"/>
  <c r="S217" i="11"/>
  <c r="P222" i="11"/>
  <c r="O214" i="11"/>
  <c r="P214" i="11"/>
  <c r="P219" i="11"/>
  <c r="Q222" i="11"/>
  <c r="R222" i="11"/>
  <c r="S222" i="11"/>
  <c r="Q223" i="11"/>
  <c r="R223" i="11"/>
  <c r="S228" i="11"/>
  <c r="R228" i="11"/>
  <c r="P223" i="11"/>
  <c r="S221" i="11"/>
  <c r="P225" i="11"/>
  <c r="O213" i="11"/>
  <c r="Q217" i="11"/>
  <c r="S220" i="11"/>
  <c r="S212" i="11"/>
  <c r="R208" i="11"/>
  <c r="Q216" i="11"/>
  <c r="O225" i="11"/>
  <c r="O226" i="11"/>
  <c r="O212" i="11"/>
  <c r="R221" i="11"/>
  <c r="R207" i="11"/>
  <c r="P208" i="11"/>
  <c r="P217" i="11"/>
  <c r="Q229" i="11"/>
  <c r="O217" i="11"/>
  <c r="Q208" i="11"/>
  <c r="R220" i="11"/>
  <c r="S211" i="11"/>
  <c r="Q221" i="11"/>
  <c r="Q207" i="11"/>
  <c r="O216" i="11"/>
  <c r="S216" i="11"/>
  <c r="S215" i="11"/>
  <c r="O222" i="11"/>
  <c r="R212" i="11"/>
  <c r="R225" i="11"/>
  <c r="P221" i="11"/>
  <c r="O208" i="11"/>
  <c r="R217" i="11"/>
  <c r="P213" i="11"/>
  <c r="S208" i="11"/>
  <c r="P226" i="11"/>
  <c r="S225" i="11"/>
  <c r="Q212" i="11"/>
  <c r="O221" i="11"/>
  <c r="R216" i="11"/>
  <c r="P212" i="11"/>
  <c r="S207" i="11"/>
  <c r="P229" i="11"/>
  <c r="R229" i="11"/>
  <c r="S224" i="11"/>
  <c r="P216" i="11"/>
  <c r="Q225" i="11"/>
  <c r="Q220" i="11"/>
  <c r="O229" i="11"/>
  <c r="Q211" i="11"/>
  <c r="P207" i="11"/>
  <c r="R211" i="11"/>
  <c r="P220" i="11"/>
  <c r="R224" i="11"/>
  <c r="S229" i="11"/>
  <c r="Q226" i="11"/>
  <c r="S57" i="11"/>
  <c r="Q72" i="11"/>
  <c r="O78" i="11"/>
  <c r="P75" i="11"/>
  <c r="Q69" i="11"/>
  <c r="O76" i="11"/>
  <c r="Q75" i="11"/>
  <c r="S77" i="11"/>
  <c r="R57" i="11"/>
  <c r="P62" i="11"/>
  <c r="S68" i="11"/>
  <c r="Q71" i="11"/>
  <c r="P59" i="11"/>
  <c r="P69" i="11"/>
  <c r="S70" i="11"/>
  <c r="R60" i="11"/>
  <c r="R71" i="11"/>
  <c r="O71" i="11"/>
  <c r="O62" i="11"/>
  <c r="S62" i="11"/>
  <c r="P60" i="11"/>
  <c r="Q63" i="11"/>
  <c r="Q60" i="11"/>
  <c r="Q66" i="11"/>
  <c r="R73" i="11"/>
  <c r="P67" i="11"/>
  <c r="R66" i="11"/>
  <c r="S64" i="11"/>
  <c r="S61" i="11"/>
  <c r="O75" i="11"/>
  <c r="R64" i="11"/>
  <c r="Q79" i="11"/>
  <c r="Q73" i="11"/>
  <c r="Q58" i="11"/>
  <c r="P66" i="11"/>
  <c r="P73" i="11"/>
  <c r="R70" i="11"/>
  <c r="O69" i="11"/>
  <c r="S75" i="11"/>
  <c r="Q57" i="11"/>
  <c r="P79" i="11"/>
  <c r="O60" i="11"/>
  <c r="S74" i="11"/>
  <c r="R77" i="11"/>
  <c r="O67" i="11"/>
  <c r="R74" i="11"/>
  <c r="R68" i="11"/>
  <c r="O66" i="11"/>
  <c r="Q77" i="11"/>
  <c r="P58" i="11"/>
  <c r="Q74" i="11"/>
  <c r="Q68" i="11"/>
  <c r="Q61" i="11"/>
  <c r="P68" i="11"/>
  <c r="P76" i="11"/>
  <c r="S65" i="11"/>
  <c r="R79" i="11"/>
  <c r="S58" i="11"/>
  <c r="Q70" i="11"/>
  <c r="S71" i="11"/>
  <c r="O61" i="11"/>
  <c r="P61" i="11"/>
  <c r="P63" i="11"/>
  <c r="O74" i="11"/>
  <c r="R78" i="11"/>
  <c r="Q67" i="11"/>
  <c r="S60" i="11"/>
  <c r="Q65" i="11"/>
  <c r="R58" i="11"/>
  <c r="O65" i="11"/>
  <c r="R69" i="11"/>
  <c r="P71" i="11"/>
  <c r="O57" i="11"/>
  <c r="P70" i="11"/>
  <c r="S78" i="11"/>
  <c r="P57" i="11"/>
  <c r="O63" i="11"/>
  <c r="O79" i="11"/>
  <c r="P74" i="11"/>
  <c r="R65" i="11"/>
  <c r="R62" i="11"/>
  <c r="P72" i="11"/>
  <c r="S69" i="11"/>
  <c r="O70" i="11"/>
  <c r="O72" i="11"/>
  <c r="P78" i="11"/>
  <c r="Q78" i="11"/>
  <c r="R75" i="11"/>
  <c r="P77" i="11"/>
  <c r="Q64" i="11"/>
  <c r="O58" i="11"/>
  <c r="S72" i="11"/>
  <c r="P64" i="11"/>
  <c r="S79" i="11"/>
  <c r="O64" i="11"/>
  <c r="O77" i="11"/>
  <c r="R59" i="11"/>
  <c r="R72" i="11"/>
  <c r="S76" i="11"/>
  <c r="S63" i="11"/>
  <c r="R76" i="11"/>
  <c r="R61" i="11"/>
  <c r="S59" i="11"/>
  <c r="O68" i="11"/>
  <c r="Q62" i="11"/>
  <c r="O73" i="11"/>
  <c r="R63" i="11"/>
  <c r="Q76" i="11"/>
  <c r="Q59" i="11"/>
  <c r="O59" i="11"/>
  <c r="P65" i="11"/>
  <c r="S66" i="11"/>
  <c r="S73" i="11"/>
  <c r="S67" i="11"/>
  <c r="R67" i="11"/>
  <c r="R231" i="11"/>
  <c r="Q232" i="11"/>
  <c r="O237" i="11"/>
  <c r="R241" i="11"/>
  <c r="P246" i="11"/>
  <c r="S250" i="11"/>
  <c r="R232" i="11"/>
  <c r="P237" i="11"/>
  <c r="S241" i="11"/>
  <c r="Q246" i="11"/>
  <c r="O251" i="11"/>
  <c r="S232" i="11"/>
  <c r="Q237" i="11"/>
  <c r="O242" i="11"/>
  <c r="R246" i="11"/>
  <c r="P251" i="11"/>
  <c r="P233" i="11"/>
  <c r="S237" i="11"/>
  <c r="Q242" i="11"/>
  <c r="O247" i="11"/>
  <c r="R251" i="11"/>
  <c r="Q233" i="11"/>
  <c r="O238" i="11"/>
  <c r="R242" i="11"/>
  <c r="P247" i="11"/>
  <c r="S251" i="11"/>
  <c r="R233" i="11"/>
  <c r="P238" i="11"/>
  <c r="S242" i="11"/>
  <c r="Q247" i="11"/>
  <c r="O252" i="11"/>
  <c r="O231" i="11"/>
  <c r="R235" i="11"/>
  <c r="P240" i="11"/>
  <c r="O245" i="11"/>
  <c r="R249" i="11"/>
  <c r="R237" i="11"/>
  <c r="P244" i="11"/>
  <c r="R250" i="11"/>
  <c r="Q238" i="11"/>
  <c r="Q244" i="11"/>
  <c r="Q251" i="11"/>
  <c r="P231" i="11"/>
  <c r="R238" i="11"/>
  <c r="R244" i="11"/>
  <c r="P252" i="11"/>
  <c r="P232" i="11"/>
  <c r="Q239" i="11"/>
  <c r="S245" i="11"/>
  <c r="O253" i="11"/>
  <c r="S233" i="11"/>
  <c r="S239" i="11"/>
  <c r="S246" i="11"/>
  <c r="Q253" i="11"/>
  <c r="S236" i="11"/>
  <c r="R247" i="11"/>
  <c r="P239" i="11"/>
  <c r="P248" i="11"/>
  <c r="S238" i="11"/>
  <c r="S247" i="11"/>
  <c r="O239" i="11"/>
  <c r="O248" i="11"/>
  <c r="R239" i="11"/>
  <c r="S231" i="11"/>
  <c r="S240" i="11"/>
  <c r="O249" i="11"/>
  <c r="O232" i="11"/>
  <c r="Q243" i="11"/>
  <c r="O233" i="11"/>
  <c r="R243" i="11"/>
  <c r="Q235" i="11"/>
  <c r="P236" i="11"/>
  <c r="S249" i="11"/>
  <c r="O241" i="11"/>
  <c r="O234" i="11"/>
  <c r="S243" i="11"/>
  <c r="R245" i="11"/>
  <c r="O235" i="11"/>
  <c r="Q248" i="11"/>
  <c r="P234" i="11"/>
  <c r="O244" i="11"/>
  <c r="S248" i="11"/>
  <c r="Q249" i="11"/>
  <c r="Q236" i="11"/>
  <c r="Q234" i="11"/>
  <c r="P245" i="11"/>
  <c r="O246" i="11"/>
  <c r="P235" i="11"/>
  <c r="S235" i="11"/>
  <c r="Q252" i="11"/>
  <c r="R234" i="11"/>
  <c r="Q245" i="11"/>
  <c r="S234" i="11"/>
  <c r="R248" i="11"/>
  <c r="R236" i="11"/>
  <c r="O250" i="11"/>
  <c r="O240" i="11"/>
  <c r="P250" i="11"/>
  <c r="R240" i="11"/>
  <c r="Q250" i="11"/>
  <c r="Q231" i="11"/>
  <c r="Q241" i="11"/>
  <c r="S252" i="11"/>
  <c r="P253" i="11"/>
  <c r="P241" i="11"/>
  <c r="R252" i="11"/>
  <c r="S253" i="11"/>
  <c r="P242" i="11"/>
  <c r="O243" i="11"/>
  <c r="P243" i="11"/>
  <c r="R253" i="11"/>
  <c r="Q240" i="11"/>
  <c r="P249" i="11"/>
  <c r="S244" i="11"/>
  <c r="O236" i="11"/>
  <c r="O107" i="11"/>
  <c r="R110" i="11"/>
  <c r="O111" i="11"/>
  <c r="P111" i="11"/>
  <c r="O115" i="11"/>
  <c r="P124" i="11"/>
  <c r="R115" i="11"/>
  <c r="R119" i="11"/>
  <c r="P128" i="11"/>
  <c r="Q115" i="11"/>
  <c r="Q119" i="11"/>
  <c r="S119" i="11"/>
  <c r="O120" i="11"/>
  <c r="Q128" i="11"/>
  <c r="S123" i="11"/>
  <c r="O124" i="11"/>
  <c r="Q124" i="11"/>
  <c r="R128" i="11"/>
  <c r="S128" i="11"/>
  <c r="S110" i="11"/>
  <c r="P115" i="11"/>
  <c r="R118" i="11"/>
  <c r="P127" i="11"/>
  <c r="Q121" i="11"/>
  <c r="R116" i="11"/>
  <c r="Q111" i="11"/>
  <c r="R122" i="11"/>
  <c r="P108" i="11"/>
  <c r="Q109" i="11"/>
  <c r="S116" i="11"/>
  <c r="Q118" i="11"/>
  <c r="S122" i="11"/>
  <c r="O117" i="11"/>
  <c r="S107" i="11"/>
  <c r="R126" i="11"/>
  <c r="S111" i="11"/>
  <c r="O127" i="11"/>
  <c r="R109" i="11"/>
  <c r="R112" i="11"/>
  <c r="Q129" i="11"/>
  <c r="Q126" i="11"/>
  <c r="O125" i="11"/>
  <c r="P118" i="11"/>
  <c r="P122" i="11"/>
  <c r="R125" i="11"/>
  <c r="R120" i="11"/>
  <c r="S113" i="11"/>
  <c r="O109" i="11"/>
  <c r="P121" i="11"/>
  <c r="P116" i="11"/>
  <c r="S126" i="11"/>
  <c r="O122" i="11"/>
  <c r="Q112" i="11"/>
  <c r="Q107" i="11"/>
  <c r="O118" i="11"/>
  <c r="P113" i="11"/>
  <c r="O114" i="11"/>
  <c r="O123" i="11"/>
  <c r="Q110" i="11"/>
  <c r="Q117" i="11"/>
  <c r="Q116" i="11"/>
  <c r="S124" i="11"/>
  <c r="S114" i="11"/>
  <c r="R108" i="11"/>
  <c r="P129" i="11"/>
  <c r="R123" i="11"/>
  <c r="O126" i="11"/>
  <c r="Q120" i="11"/>
  <c r="R113" i="11"/>
  <c r="S125" i="11"/>
  <c r="R124" i="11"/>
  <c r="P120" i="11"/>
  <c r="O128" i="11"/>
  <c r="R129" i="11"/>
  <c r="S115" i="11"/>
  <c r="P110" i="11"/>
  <c r="P109" i="11"/>
  <c r="P119" i="11"/>
  <c r="R121" i="11"/>
  <c r="O116" i="11"/>
  <c r="O119" i="11"/>
  <c r="P117" i="11"/>
  <c r="R111" i="11"/>
  <c r="Q114" i="11"/>
  <c r="S112" i="11"/>
  <c r="P107" i="11"/>
  <c r="O108" i="11"/>
  <c r="Q122" i="11"/>
  <c r="Q108" i="11"/>
  <c r="O129" i="11"/>
  <c r="S120" i="11"/>
  <c r="S127" i="11"/>
  <c r="P125" i="11"/>
  <c r="S118" i="11"/>
  <c r="R114" i="11"/>
  <c r="O110" i="11"/>
  <c r="P114" i="11"/>
  <c r="Q127" i="11"/>
  <c r="Q113" i="11"/>
  <c r="S109" i="11"/>
  <c r="S129" i="11"/>
  <c r="R117" i="11"/>
  <c r="Q125" i="11"/>
  <c r="S121" i="11"/>
  <c r="R127" i="11"/>
  <c r="S108" i="11"/>
  <c r="O112" i="11"/>
  <c r="P112" i="11"/>
  <c r="O113" i="11"/>
  <c r="S117" i="11"/>
  <c r="P123" i="11"/>
  <c r="Q123" i="11"/>
  <c r="P126" i="11"/>
  <c r="R107" i="11"/>
  <c r="O121" i="11"/>
  <c r="P255" i="11"/>
  <c r="O260" i="11"/>
  <c r="O265" i="11"/>
  <c r="S269" i="11"/>
  <c r="R274" i="11"/>
  <c r="O255" i="11"/>
  <c r="P260" i="11"/>
  <c r="P265" i="11"/>
  <c r="O270" i="11"/>
  <c r="S274" i="11"/>
  <c r="Q255" i="11"/>
  <c r="R260" i="11"/>
  <c r="Q265" i="11"/>
  <c r="P270" i="11"/>
  <c r="P275" i="11"/>
  <c r="S255" i="11"/>
  <c r="O261" i="11"/>
  <c r="S265" i="11"/>
  <c r="S270" i="11"/>
  <c r="R275" i="11"/>
  <c r="P256" i="11"/>
  <c r="P261" i="11"/>
  <c r="O266" i="11"/>
  <c r="O271" i="11"/>
  <c r="S275" i="11"/>
  <c r="Q256" i="11"/>
  <c r="Q261" i="11"/>
  <c r="Q266" i="11"/>
  <c r="P271" i="11"/>
  <c r="O276" i="11"/>
  <c r="R258" i="11"/>
  <c r="R263" i="11"/>
  <c r="R268" i="11"/>
  <c r="Q273" i="11"/>
  <c r="S256" i="11"/>
  <c r="Q263" i="11"/>
  <c r="Q271" i="11"/>
  <c r="S277" i="11"/>
  <c r="O257" i="11"/>
  <c r="S263" i="11"/>
  <c r="R271" i="11"/>
  <c r="P257" i="11"/>
  <c r="P264" i="11"/>
  <c r="S271" i="11"/>
  <c r="S257" i="11"/>
  <c r="R264" i="11"/>
  <c r="P272" i="11"/>
  <c r="O258" i="11"/>
  <c r="S264" i="11"/>
  <c r="Q272" i="11"/>
  <c r="P258" i="11"/>
  <c r="R265" i="11"/>
  <c r="R272" i="11"/>
  <c r="S258" i="11"/>
  <c r="S266" i="11"/>
  <c r="P273" i="11"/>
  <c r="O259" i="11"/>
  <c r="O267" i="11"/>
  <c r="R273" i="11"/>
  <c r="Q264" i="11"/>
  <c r="Q276" i="11"/>
  <c r="Q267" i="11"/>
  <c r="O277" i="11"/>
  <c r="R266" i="11"/>
  <c r="R276" i="11"/>
  <c r="P267" i="11"/>
  <c r="S276" i="11"/>
  <c r="R267" i="11"/>
  <c r="Q277" i="11"/>
  <c r="R256" i="11"/>
  <c r="P268" i="11"/>
  <c r="R262" i="11"/>
  <c r="Q269" i="11"/>
  <c r="R257" i="11"/>
  <c r="S262" i="11"/>
  <c r="P274" i="11"/>
  <c r="O263" i="11"/>
  <c r="P269" i="11"/>
  <c r="R255" i="11"/>
  <c r="S259" i="11"/>
  <c r="P263" i="11"/>
  <c r="Q270" i="11"/>
  <c r="O272" i="11"/>
  <c r="S267" i="11"/>
  <c r="S268" i="11"/>
  <c r="O269" i="11"/>
  <c r="R269" i="11"/>
  <c r="O268" i="11"/>
  <c r="Q258" i="11"/>
  <c r="O273" i="11"/>
  <c r="P259" i="11"/>
  <c r="S273" i="11"/>
  <c r="Q259" i="11"/>
  <c r="O274" i="11"/>
  <c r="S260" i="11"/>
  <c r="R261" i="11"/>
  <c r="O262" i="11"/>
  <c r="P276" i="11"/>
  <c r="P262" i="11"/>
  <c r="Q274" i="11"/>
  <c r="Q275" i="11"/>
  <c r="R277" i="11"/>
  <c r="Q262" i="11"/>
  <c r="S261" i="11"/>
  <c r="P266" i="11"/>
  <c r="Q257" i="11"/>
  <c r="Q260" i="11"/>
  <c r="P277" i="11"/>
  <c r="O275" i="11"/>
  <c r="R270" i="11"/>
  <c r="O256" i="11"/>
  <c r="O264" i="11"/>
  <c r="R259" i="11"/>
  <c r="S272" i="11"/>
  <c r="Q268" i="11"/>
  <c r="M19" i="14"/>
  <c r="L19" i="14"/>
  <c r="N19" i="14"/>
  <c r="O19" i="14"/>
  <c r="O453" i="11" l="1" a="1"/>
  <c r="L64" i="21" a="1"/>
  <c r="L64" i="21" s="1"/>
  <c r="L64" i="18" a="1"/>
  <c r="L64" i="18" s="1"/>
  <c r="K68" i="21" a="1"/>
  <c r="K68" i="21" s="1"/>
  <c r="K68" i="18" a="1"/>
  <c r="K68" i="18" s="1"/>
  <c r="S33" i="21" a="1"/>
  <c r="S33" i="21" s="1"/>
  <c r="S33" i="18" a="1"/>
  <c r="S33" i="18" s="1"/>
  <c r="Q51" i="21" a="1"/>
  <c r="Q51" i="21" s="1"/>
  <c r="Q51" i="18" a="1"/>
  <c r="Q51" i="18" s="1"/>
  <c r="P53" i="21" a="1"/>
  <c r="P53" i="21" s="1"/>
  <c r="P53" i="18" a="1"/>
  <c r="P53" i="18" s="1"/>
  <c r="P50" i="21" a="1"/>
  <c r="P50" i="21" s="1"/>
  <c r="P50" i="18" a="1"/>
  <c r="P50" i="18" s="1"/>
  <c r="L49" i="18" a="1"/>
  <c r="L49" i="18" s="1"/>
  <c r="L49" i="21" a="1"/>
  <c r="L49" i="21" s="1"/>
  <c r="R29" i="21" a="1"/>
  <c r="R29" i="21" s="1"/>
  <c r="R29" i="18" a="1"/>
  <c r="R29" i="18" s="1"/>
  <c r="S22" i="21" a="1"/>
  <c r="S22" i="21" s="1"/>
  <c r="S22" i="18" a="1"/>
  <c r="S22" i="18" s="1"/>
  <c r="S35" i="18" a="1"/>
  <c r="S35" i="18" s="1"/>
  <c r="S35" i="21" a="1"/>
  <c r="S35" i="21" s="1"/>
  <c r="Q19" i="21" a="1"/>
  <c r="Q19" i="21" s="1"/>
  <c r="Q19" i="18" a="1"/>
  <c r="Q19" i="18" s="1"/>
  <c r="Q66" i="21" a="1"/>
  <c r="Q66" i="21" s="1"/>
  <c r="Q66" i="18" a="1"/>
  <c r="Q66" i="18" s="1"/>
  <c r="P67" i="21" a="1"/>
  <c r="P67" i="21" s="1"/>
  <c r="P67" i="18" a="1"/>
  <c r="P67" i="18" s="1"/>
  <c r="S53" i="18" a="1"/>
  <c r="S53" i="18" s="1"/>
  <c r="S53" i="21" a="1"/>
  <c r="S53" i="21" s="1"/>
  <c r="L59" i="21" a="1"/>
  <c r="L59" i="21" s="1"/>
  <c r="L59" i="18" a="1"/>
  <c r="L59" i="18" s="1"/>
  <c r="L57" i="21" a="1"/>
  <c r="L57" i="21" s="1"/>
  <c r="L57" i="18" a="1"/>
  <c r="L57" i="18" s="1"/>
  <c r="R49" i="21" a="1"/>
  <c r="R49" i="21" s="1"/>
  <c r="R49" i="18" a="1"/>
  <c r="R49" i="18" s="1"/>
  <c r="R54" i="21" a="1"/>
  <c r="R54" i="21" s="1"/>
  <c r="R54" i="18" a="1"/>
  <c r="R54" i="18" s="1"/>
  <c r="R47" i="21" a="1"/>
  <c r="R47" i="21" s="1"/>
  <c r="R47" i="18" a="1"/>
  <c r="R47" i="18" s="1"/>
  <c r="K60" i="18" a="1"/>
  <c r="K60" i="18" s="1"/>
  <c r="K60" i="21" a="1"/>
  <c r="K60" i="21" s="1"/>
  <c r="K63" i="21" a="1"/>
  <c r="K63" i="21" s="1"/>
  <c r="K63" i="18" a="1"/>
  <c r="K63" i="18" s="1"/>
  <c r="R18" i="21" a="1"/>
  <c r="R18" i="21" s="1"/>
  <c r="R18" i="18" a="1"/>
  <c r="R18" i="18" s="1"/>
  <c r="S20" i="21" a="1"/>
  <c r="S20" i="21" s="1"/>
  <c r="S20" i="18" a="1"/>
  <c r="S20" i="18" s="1"/>
  <c r="S27" i="21" a="1"/>
  <c r="S27" i="21" s="1"/>
  <c r="S27" i="18" a="1"/>
  <c r="S27" i="18" s="1"/>
  <c r="Q21" i="21" a="1"/>
  <c r="Q21" i="21" s="1"/>
  <c r="Q21" i="18" a="1"/>
  <c r="Q21" i="18" s="1"/>
  <c r="Q31" i="21" a="1"/>
  <c r="Q31" i="21" s="1"/>
  <c r="Q31" i="18" a="1"/>
  <c r="Q31" i="18" s="1"/>
  <c r="Q59" i="18" a="1"/>
  <c r="Q59" i="18" s="1"/>
  <c r="Q59" i="21" a="1"/>
  <c r="Q59" i="21" s="1"/>
  <c r="P55" i="21" a="1"/>
  <c r="P55" i="21" s="1"/>
  <c r="P55" i="18" a="1"/>
  <c r="P55" i="18" s="1"/>
  <c r="P65" i="21" a="1"/>
  <c r="P65" i="21" s="1"/>
  <c r="P65" i="18" a="1"/>
  <c r="P65" i="18" s="1"/>
  <c r="L17" i="18" a="1"/>
  <c r="L17" i="18" s="1"/>
  <c r="L17" i="21" a="1"/>
  <c r="L17" i="21" s="1"/>
  <c r="K16" i="21" a="1"/>
  <c r="K16" i="21" s="1"/>
  <c r="K16" i="18" a="1"/>
  <c r="K16" i="18" s="1"/>
  <c r="N68" i="18" a="1"/>
  <c r="N68" i="18" s="1"/>
  <c r="N68" i="21" a="1"/>
  <c r="N68" i="21" s="1"/>
  <c r="S16" i="21" a="1"/>
  <c r="S16" i="21" s="1"/>
  <c r="S16" i="18" a="1"/>
  <c r="S16" i="18" s="1"/>
  <c r="Q62" i="21" a="1"/>
  <c r="Q62" i="21" s="1"/>
  <c r="Q62" i="18" a="1"/>
  <c r="Q62" i="18" s="1"/>
  <c r="Q47" i="18" a="1"/>
  <c r="Q47" i="18" s="1"/>
  <c r="Q47" i="21" a="1"/>
  <c r="Q47" i="21" s="1"/>
  <c r="P52" i="21" a="1"/>
  <c r="P52" i="21" s="1"/>
  <c r="P52" i="18" a="1"/>
  <c r="P52" i="18" s="1"/>
  <c r="N23" i="21" a="1"/>
  <c r="N23" i="21" s="1"/>
  <c r="N23" i="18" a="1"/>
  <c r="N23" i="18" s="1"/>
  <c r="N33" i="18" a="1"/>
  <c r="N33" i="18" s="1"/>
  <c r="N33" i="21" a="1"/>
  <c r="N33" i="21" s="1"/>
  <c r="L26" i="21" a="1"/>
  <c r="L26" i="21" s="1"/>
  <c r="L26" i="18" a="1"/>
  <c r="L26" i="18" s="1"/>
  <c r="K34" i="21" a="1"/>
  <c r="K34" i="21" s="1"/>
  <c r="K34" i="18" a="1"/>
  <c r="K34" i="18" s="1"/>
  <c r="N61" i="21" a="1"/>
  <c r="N61" i="21" s="1"/>
  <c r="N61" i="18" a="1"/>
  <c r="N61" i="18" s="1"/>
  <c r="M34" i="21" a="1"/>
  <c r="M34" i="21" s="1"/>
  <c r="M34" i="18" a="1"/>
  <c r="M34" i="18" s="1"/>
  <c r="K18" i="21" a="1"/>
  <c r="K18" i="21" s="1"/>
  <c r="K18" i="18" a="1"/>
  <c r="K18" i="18" s="1"/>
  <c r="S63" i="18" a="1"/>
  <c r="S63" i="18" s="1"/>
  <c r="S63" i="21" a="1"/>
  <c r="S63" i="21" s="1"/>
  <c r="S37" i="21" a="1"/>
  <c r="S37" i="21" s="1"/>
  <c r="S37" i="18" a="1"/>
  <c r="S37" i="18" s="1"/>
  <c r="Q17" i="21" a="1"/>
  <c r="Q17" i="21" s="1"/>
  <c r="Q17" i="18" a="1"/>
  <c r="Q17" i="18" s="1"/>
  <c r="Q52" i="21" a="1"/>
  <c r="Q52" i="21" s="1"/>
  <c r="Q52" i="18" a="1"/>
  <c r="Q52" i="18" s="1"/>
  <c r="P63" i="21" a="1"/>
  <c r="P63" i="21" s="1"/>
  <c r="P63" i="18" a="1"/>
  <c r="P63" i="18" s="1"/>
  <c r="P66" i="21" a="1"/>
  <c r="P66" i="21" s="1"/>
  <c r="P66" i="18" a="1"/>
  <c r="P66" i="18" s="1"/>
  <c r="N24" i="18" a="1"/>
  <c r="N24" i="18" s="1"/>
  <c r="N24" i="21" a="1"/>
  <c r="N24" i="21" s="1"/>
  <c r="N25" i="18" a="1"/>
  <c r="N25" i="18" s="1"/>
  <c r="N25" i="21" a="1"/>
  <c r="N25" i="21" s="1"/>
  <c r="N35" i="18" a="1"/>
  <c r="N35" i="18" s="1"/>
  <c r="N35" i="21" a="1"/>
  <c r="N35" i="21" s="1"/>
  <c r="K36" i="21" a="1"/>
  <c r="K36" i="21" s="1"/>
  <c r="K36" i="18" a="1"/>
  <c r="K36" i="18" s="1"/>
  <c r="N65" i="18" a="1"/>
  <c r="N65" i="18" s="1"/>
  <c r="N65" i="21" a="1"/>
  <c r="N65" i="21" s="1"/>
  <c r="P36" i="18" a="1"/>
  <c r="P36" i="18" s="1"/>
  <c r="P36" i="21" a="1"/>
  <c r="P36" i="21" s="1"/>
  <c r="L69" i="21" a="1"/>
  <c r="L69" i="21" s="1"/>
  <c r="L69" i="18" a="1"/>
  <c r="L69" i="18" s="1"/>
  <c r="L60" i="18" a="1"/>
  <c r="L60" i="18" s="1"/>
  <c r="L60" i="21" a="1"/>
  <c r="L60" i="21" s="1"/>
  <c r="L47" i="21" a="1"/>
  <c r="L47" i="21" s="1"/>
  <c r="L47" i="18" a="1"/>
  <c r="L47" i="18" s="1"/>
  <c r="K56" i="21" a="1"/>
  <c r="K56" i="21" s="1"/>
  <c r="K56" i="18" a="1"/>
  <c r="K56" i="18" s="1"/>
  <c r="K62" i="21" a="1"/>
  <c r="K62" i="21" s="1"/>
  <c r="K62" i="18" a="1"/>
  <c r="K62" i="18" s="1"/>
  <c r="K53" i="21" a="1"/>
  <c r="K53" i="21" s="1"/>
  <c r="K53" i="18" a="1"/>
  <c r="K53" i="18" s="1"/>
  <c r="R21" i="21" a="1"/>
  <c r="R21" i="21" s="1"/>
  <c r="R21" i="18" a="1"/>
  <c r="R21" i="18" s="1"/>
  <c r="R23" i="21" a="1"/>
  <c r="R23" i="21" s="1"/>
  <c r="R23" i="18" a="1"/>
  <c r="R23" i="18" s="1"/>
  <c r="M29" i="21" a="1"/>
  <c r="M29" i="21" s="1"/>
  <c r="M29" i="18" a="1"/>
  <c r="M29" i="18" s="1"/>
  <c r="P54" i="21" a="1"/>
  <c r="P54" i="21" s="1"/>
  <c r="P54" i="18" a="1"/>
  <c r="P54" i="18" s="1"/>
  <c r="N15" i="21" a="1"/>
  <c r="N15" i="21" s="1"/>
  <c r="N15" i="18" a="1"/>
  <c r="N15" i="18" s="1"/>
  <c r="N20" i="21" a="1"/>
  <c r="N20" i="21" s="1"/>
  <c r="N20" i="18" a="1"/>
  <c r="N20" i="18" s="1"/>
  <c r="K25" i="21" a="1"/>
  <c r="K25" i="21" s="1"/>
  <c r="K25" i="18" a="1"/>
  <c r="K25" i="18" s="1"/>
  <c r="N54" i="18" a="1"/>
  <c r="N54" i="18" s="1"/>
  <c r="N54" i="21" a="1"/>
  <c r="N54" i="21" s="1"/>
  <c r="N66" i="21" a="1"/>
  <c r="N66" i="21" s="1"/>
  <c r="N66" i="18" a="1"/>
  <c r="N66" i="18" s="1"/>
  <c r="S50" i="21" a="1"/>
  <c r="S50" i="21" s="1"/>
  <c r="S50" i="18" a="1"/>
  <c r="S50" i="18" s="1"/>
  <c r="M52" i="21" a="1"/>
  <c r="M52" i="21" s="1"/>
  <c r="M52" i="18" a="1"/>
  <c r="M52" i="18" s="1"/>
  <c r="P35" i="21" a="1"/>
  <c r="P35" i="21" s="1"/>
  <c r="P35" i="18" a="1"/>
  <c r="P35" i="18" s="1"/>
  <c r="L54" i="21" a="1"/>
  <c r="L54" i="21" s="1"/>
  <c r="L54" i="18" a="1"/>
  <c r="L54" i="18" s="1"/>
  <c r="R57" i="21" a="1"/>
  <c r="R57" i="21" s="1"/>
  <c r="R57" i="18" a="1"/>
  <c r="R57" i="18" s="1"/>
  <c r="R59" i="21" a="1"/>
  <c r="R59" i="21" s="1"/>
  <c r="R59" i="18" a="1"/>
  <c r="R59" i="18" s="1"/>
  <c r="R56" i="21" a="1"/>
  <c r="R56" i="21" s="1"/>
  <c r="R56" i="18" a="1"/>
  <c r="R56" i="18" s="1"/>
  <c r="R15" i="21" a="1"/>
  <c r="R15" i="21" s="1"/>
  <c r="R15" i="18" a="1"/>
  <c r="R15" i="18" s="1"/>
  <c r="S32" i="21" a="1"/>
  <c r="S32" i="21" s="1"/>
  <c r="S32" i="18" a="1"/>
  <c r="S32" i="18" s="1"/>
  <c r="S31" i="21" a="1"/>
  <c r="S31" i="21" s="1"/>
  <c r="S31" i="18" a="1"/>
  <c r="S31" i="18" s="1"/>
  <c r="M20" i="21" a="1"/>
  <c r="M20" i="21" s="1"/>
  <c r="M20" i="18" a="1"/>
  <c r="M20" i="18" s="1"/>
  <c r="M33" i="21" a="1"/>
  <c r="M33" i="21" s="1"/>
  <c r="M33" i="18" a="1"/>
  <c r="M33" i="18" s="1"/>
  <c r="M32" i="21" a="1"/>
  <c r="M32" i="21" s="1"/>
  <c r="M32" i="18" a="1"/>
  <c r="M32" i="18" s="1"/>
  <c r="Q33" i="21" a="1"/>
  <c r="Q33" i="21" s="1"/>
  <c r="Q33" i="18" a="1"/>
  <c r="Q33" i="18" s="1"/>
  <c r="Q61" i="21" a="1"/>
  <c r="Q61" i="21" s="1"/>
  <c r="Q61" i="18" a="1"/>
  <c r="Q61" i="18" s="1"/>
  <c r="P48" i="18" a="1"/>
  <c r="P48" i="18" s="1"/>
  <c r="P48" i="21" a="1"/>
  <c r="P48" i="21" s="1"/>
  <c r="N26" i="21" a="1"/>
  <c r="N26" i="21" s="1"/>
  <c r="N26" i="18" a="1"/>
  <c r="N26" i="18" s="1"/>
  <c r="N22" i="18" a="1"/>
  <c r="N22" i="18" s="1"/>
  <c r="N22" i="21" a="1"/>
  <c r="N22" i="21" s="1"/>
  <c r="K21" i="21" a="1"/>
  <c r="K21" i="21" s="1"/>
  <c r="K21" i="18" a="1"/>
  <c r="K21" i="18" s="1"/>
  <c r="K24" i="21" a="1"/>
  <c r="K24" i="21" s="1"/>
  <c r="K24" i="18" a="1"/>
  <c r="K24" i="18" s="1"/>
  <c r="N48" i="21" a="1"/>
  <c r="N48" i="21" s="1"/>
  <c r="N48" i="18" a="1"/>
  <c r="N48" i="18" s="1"/>
  <c r="P33" i="21" a="1"/>
  <c r="P33" i="21" s="1"/>
  <c r="P33" i="18" a="1"/>
  <c r="P33" i="18" s="1"/>
  <c r="Q26" i="21" a="1"/>
  <c r="Q26" i="21" s="1"/>
  <c r="Q26" i="18" a="1"/>
  <c r="Q26" i="18" s="1"/>
  <c r="R62" i="21" a="1"/>
  <c r="R62" i="21" s="1"/>
  <c r="R62" i="18" a="1"/>
  <c r="R62" i="18" s="1"/>
  <c r="R28" i="21" a="1"/>
  <c r="R28" i="21" s="1"/>
  <c r="R28" i="18" a="1"/>
  <c r="R28" i="18" s="1"/>
  <c r="S17" i="21" a="1"/>
  <c r="S17" i="21" s="1"/>
  <c r="S17" i="18" a="1"/>
  <c r="S17" i="18" s="1"/>
  <c r="S15" i="21" a="1"/>
  <c r="S15" i="21" s="1"/>
  <c r="S15" i="18" a="1"/>
  <c r="S15" i="18" s="1"/>
  <c r="S24" i="18" a="1"/>
  <c r="S24" i="18" s="1"/>
  <c r="S24" i="21" a="1"/>
  <c r="S24" i="21" s="1"/>
  <c r="M36" i="18" a="1"/>
  <c r="M36" i="18" s="1"/>
  <c r="M36" i="21" a="1"/>
  <c r="M36" i="21" s="1"/>
  <c r="M27" i="21" a="1"/>
  <c r="M27" i="21" s="1"/>
  <c r="M27" i="18" a="1"/>
  <c r="M27" i="18" s="1"/>
  <c r="M16" i="21" a="1"/>
  <c r="M16" i="21" s="1"/>
  <c r="M16" i="18" a="1"/>
  <c r="M16" i="18" s="1"/>
  <c r="Q29" i="21" a="1"/>
  <c r="Q29" i="21" s="1"/>
  <c r="Q29" i="18" a="1"/>
  <c r="Q29" i="18" s="1"/>
  <c r="P68" i="21" a="1"/>
  <c r="P68" i="21" s="1"/>
  <c r="P68" i="18" a="1"/>
  <c r="P68" i="18" s="1"/>
  <c r="L33" i="21" a="1"/>
  <c r="L33" i="21" s="1"/>
  <c r="L33" i="18" a="1"/>
  <c r="L33" i="18" s="1"/>
  <c r="N49" i="21" a="1"/>
  <c r="N49" i="21" s="1"/>
  <c r="N49" i="18" a="1"/>
  <c r="N49" i="18" s="1"/>
  <c r="N64" i="18" a="1"/>
  <c r="N64" i="18" s="1"/>
  <c r="N64" i="21" a="1"/>
  <c r="N64" i="21" s="1"/>
  <c r="K59" i="21" a="1"/>
  <c r="K59" i="21" s="1"/>
  <c r="K59" i="18" a="1"/>
  <c r="K59" i="18" s="1"/>
  <c r="P16" i="21" a="1"/>
  <c r="P16" i="21" s="1"/>
  <c r="P16" i="18" a="1"/>
  <c r="P16" i="18" s="1"/>
  <c r="S57" i="21" a="1"/>
  <c r="S57" i="21" s="1"/>
  <c r="S57" i="18" a="1"/>
  <c r="S57" i="18" s="1"/>
  <c r="S66" i="21" a="1"/>
  <c r="S66" i="21" s="1"/>
  <c r="S66" i="18" a="1"/>
  <c r="S66" i="18" s="1"/>
  <c r="R48" i="21" a="1"/>
  <c r="R48" i="21" s="1"/>
  <c r="R48" i="18" a="1"/>
  <c r="R48" i="18" s="1"/>
  <c r="R63" i="21" a="1"/>
  <c r="R63" i="21" s="1"/>
  <c r="R63" i="18" a="1"/>
  <c r="R63" i="18" s="1"/>
  <c r="K47" i="21" a="1"/>
  <c r="K47" i="21" s="1"/>
  <c r="K47" i="18" a="1"/>
  <c r="K47" i="18" s="1"/>
  <c r="K50" i="21" a="1"/>
  <c r="K50" i="21" s="1"/>
  <c r="K50" i="18" a="1"/>
  <c r="K50" i="18" s="1"/>
  <c r="R32" i="21" a="1"/>
  <c r="R32" i="21" s="1"/>
  <c r="R32" i="18" a="1"/>
  <c r="R32" i="18" s="1"/>
  <c r="M23" i="21" a="1"/>
  <c r="M23" i="21" s="1"/>
  <c r="M23" i="18" a="1"/>
  <c r="M23" i="18" s="1"/>
  <c r="M22" i="21" a="1"/>
  <c r="M22" i="21" s="1"/>
  <c r="M22" i="18" a="1"/>
  <c r="M22" i="18" s="1"/>
  <c r="Q64" i="21" a="1"/>
  <c r="Q64" i="21" s="1"/>
  <c r="Q64" i="18" a="1"/>
  <c r="Q64" i="18" s="1"/>
  <c r="P58" i="21" a="1"/>
  <c r="P58" i="21" s="1"/>
  <c r="P58" i="18" a="1"/>
  <c r="P58" i="18" s="1"/>
  <c r="N29" i="21" a="1"/>
  <c r="N29" i="21" s="1"/>
  <c r="N29" i="18" a="1"/>
  <c r="N29" i="18" s="1"/>
  <c r="L34" i="21" a="1"/>
  <c r="L34" i="21" s="1"/>
  <c r="L34" i="18" a="1"/>
  <c r="L34" i="18" s="1"/>
  <c r="L28" i="21" a="1"/>
  <c r="L28" i="21" s="1"/>
  <c r="L28" i="18" a="1"/>
  <c r="L28" i="18" s="1"/>
  <c r="N63" i="21" a="1"/>
  <c r="N63" i="21" s="1"/>
  <c r="N63" i="18" a="1"/>
  <c r="N63" i="18" s="1"/>
  <c r="K30" i="21" a="1"/>
  <c r="K30" i="21" s="1"/>
  <c r="K30" i="18" a="1"/>
  <c r="K30" i="18" s="1"/>
  <c r="L55" i="21" a="1"/>
  <c r="L55" i="21" s="1"/>
  <c r="L55" i="18" a="1"/>
  <c r="L55" i="18" s="1"/>
  <c r="R64" i="18" a="1"/>
  <c r="R64" i="18" s="1"/>
  <c r="R64" i="21" a="1"/>
  <c r="R64" i="21" s="1"/>
  <c r="K61" i="21" a="1"/>
  <c r="K61" i="21" s="1"/>
  <c r="K61" i="18" a="1"/>
  <c r="K61" i="18" s="1"/>
  <c r="R22" i="18" a="1"/>
  <c r="R22" i="18" s="1"/>
  <c r="R22" i="21" a="1"/>
  <c r="R22" i="21" s="1"/>
  <c r="S21" i="21" a="1"/>
  <c r="S21" i="21" s="1"/>
  <c r="S21" i="18" a="1"/>
  <c r="S21" i="18" s="1"/>
  <c r="M28" i="21" a="1"/>
  <c r="M28" i="21" s="1"/>
  <c r="M28" i="18" a="1"/>
  <c r="M28" i="18" s="1"/>
  <c r="M31" i="18" a="1"/>
  <c r="M31" i="18" s="1"/>
  <c r="M31" i="21" a="1"/>
  <c r="M31" i="21" s="1"/>
  <c r="M17" i="21" a="1"/>
  <c r="M17" i="21" s="1"/>
  <c r="M17" i="18" a="1"/>
  <c r="M17" i="18" s="1"/>
  <c r="Q20" i="21" a="1"/>
  <c r="Q20" i="21" s="1"/>
  <c r="Q20" i="18" a="1"/>
  <c r="Q20" i="18" s="1"/>
  <c r="Q18" i="21" a="1"/>
  <c r="Q18" i="21" s="1"/>
  <c r="Q18" i="18" a="1"/>
  <c r="Q18" i="18" s="1"/>
  <c r="Q58" i="21" a="1"/>
  <c r="Q58" i="21" s="1"/>
  <c r="Q58" i="18" a="1"/>
  <c r="Q58" i="18" s="1"/>
  <c r="Q60" i="21" a="1"/>
  <c r="Q60" i="21" s="1"/>
  <c r="Q60" i="18" a="1"/>
  <c r="Q60" i="18" s="1"/>
  <c r="P47" i="21" a="1"/>
  <c r="P47" i="21" s="1"/>
  <c r="P47" i="18" a="1"/>
  <c r="P47" i="18" s="1"/>
  <c r="P57" i="21" a="1"/>
  <c r="P57" i="21" s="1"/>
  <c r="P57" i="18" a="1"/>
  <c r="P57" i="18" s="1"/>
  <c r="L31" i="18" a="1"/>
  <c r="L31" i="18" s="1"/>
  <c r="L31" i="21" a="1"/>
  <c r="L31" i="21" s="1"/>
  <c r="L27" i="21" a="1"/>
  <c r="L27" i="21" s="1"/>
  <c r="L27" i="18" a="1"/>
  <c r="L27" i="18" s="1"/>
  <c r="L23" i="21" a="1"/>
  <c r="L23" i="21" s="1"/>
  <c r="L23" i="18" a="1"/>
  <c r="L23" i="18" s="1"/>
  <c r="K17" i="21" a="1"/>
  <c r="K17" i="21" s="1"/>
  <c r="K17" i="18" a="1"/>
  <c r="K17" i="18" s="1"/>
  <c r="P31" i="21" a="1"/>
  <c r="P31" i="21" s="1"/>
  <c r="P31" i="18" a="1"/>
  <c r="P31" i="18" s="1"/>
  <c r="M60" i="21" a="1"/>
  <c r="M60" i="21" s="1"/>
  <c r="M60" i="18" a="1"/>
  <c r="M60" i="18" s="1"/>
  <c r="P17" i="21" a="1"/>
  <c r="P17" i="21" s="1"/>
  <c r="P17" i="18" a="1"/>
  <c r="P17" i="18" s="1"/>
  <c r="P34" i="21" a="1"/>
  <c r="P34" i="21" s="1"/>
  <c r="P34" i="18" a="1"/>
  <c r="P34" i="18" s="1"/>
  <c r="K67" i="21" a="1"/>
  <c r="K67" i="21" s="1"/>
  <c r="K67" i="18" a="1"/>
  <c r="K67" i="18" s="1"/>
  <c r="R17" i="21" a="1"/>
  <c r="R17" i="21" s="1"/>
  <c r="R17" i="18" a="1"/>
  <c r="R17" i="18" s="1"/>
  <c r="R33" i="21" a="1"/>
  <c r="R33" i="21" s="1"/>
  <c r="R33" i="18" a="1"/>
  <c r="R33" i="18" s="1"/>
  <c r="R31" i="21" a="1"/>
  <c r="R31" i="21" s="1"/>
  <c r="R31" i="18" a="1"/>
  <c r="R31" i="18" s="1"/>
  <c r="S25" i="21" a="1"/>
  <c r="S25" i="21" s="1"/>
  <c r="S25" i="18" a="1"/>
  <c r="S25" i="18" s="1"/>
  <c r="M24" i="21" a="1"/>
  <c r="M24" i="21" s="1"/>
  <c r="M24" i="18" a="1"/>
  <c r="M24" i="18" s="1"/>
  <c r="Q37" i="21" a="1"/>
  <c r="Q37" i="21" s="1"/>
  <c r="Q37" i="18" a="1"/>
  <c r="Q37" i="18" s="1"/>
  <c r="Q48" i="18" a="1"/>
  <c r="Q48" i="18" s="1"/>
  <c r="Q48" i="21" a="1"/>
  <c r="Q48" i="21" s="1"/>
  <c r="P60" i="21" a="1"/>
  <c r="P60" i="21" s="1"/>
  <c r="P60" i="18" a="1"/>
  <c r="P60" i="18" s="1"/>
  <c r="N31" i="18" a="1"/>
  <c r="N31" i="18" s="1"/>
  <c r="N31" i="21" a="1"/>
  <c r="N31" i="21" s="1"/>
  <c r="L32" i="21" a="1"/>
  <c r="L32" i="21" s="1"/>
  <c r="L32" i="18" a="1"/>
  <c r="L32" i="18" s="1"/>
  <c r="L16" i="21" a="1"/>
  <c r="L16" i="21" s="1"/>
  <c r="L16" i="18" a="1"/>
  <c r="L16" i="18" s="1"/>
  <c r="N60" i="21" a="1"/>
  <c r="N60" i="21" s="1"/>
  <c r="N60" i="18" a="1"/>
  <c r="N60" i="18" s="1"/>
  <c r="N57" i="18" a="1"/>
  <c r="N57" i="18" s="1"/>
  <c r="N57" i="21" a="1"/>
  <c r="N57" i="21" s="1"/>
  <c r="L30" i="18" a="1"/>
  <c r="L30" i="18" s="1"/>
  <c r="L30" i="21" a="1"/>
  <c r="L30" i="21" s="1"/>
  <c r="M55" i="21" a="1"/>
  <c r="M55" i="21" s="1"/>
  <c r="M55" i="18" a="1"/>
  <c r="M55" i="18" s="1"/>
  <c r="S61" i="21" a="1"/>
  <c r="S61" i="21" s="1"/>
  <c r="S61" i="18" a="1"/>
  <c r="S61" i="18" s="1"/>
  <c r="S52" i="18" a="1"/>
  <c r="S52" i="18" s="1"/>
  <c r="S52" i="21" a="1"/>
  <c r="S52" i="21" s="1"/>
  <c r="L66" i="21" a="1"/>
  <c r="L66" i="21" s="1"/>
  <c r="L66" i="18" a="1"/>
  <c r="L66" i="18" s="1"/>
  <c r="R65" i="21" a="1"/>
  <c r="R65" i="21" s="1"/>
  <c r="R65" i="18" a="1"/>
  <c r="R65" i="18" s="1"/>
  <c r="R67" i="21" a="1"/>
  <c r="R67" i="21" s="1"/>
  <c r="R67" i="18" a="1"/>
  <c r="R67" i="18" s="1"/>
  <c r="S28" i="21" a="1"/>
  <c r="S28" i="21" s="1"/>
  <c r="S28" i="18" a="1"/>
  <c r="S28" i="18" s="1"/>
  <c r="Q22" i="21" a="1"/>
  <c r="Q22" i="21" s="1"/>
  <c r="Q22" i="18" a="1"/>
  <c r="Q22" i="18" s="1"/>
  <c r="Q25" i="21" a="1"/>
  <c r="Q25" i="21" s="1"/>
  <c r="Q25" i="18" a="1"/>
  <c r="Q25" i="18" s="1"/>
  <c r="Q30" i="18" a="1"/>
  <c r="Q30" i="18" s="1"/>
  <c r="Q30" i="21" a="1"/>
  <c r="Q30" i="21" s="1"/>
  <c r="N58" i="21" a="1"/>
  <c r="N58" i="21" s="1"/>
  <c r="N58" i="18" a="1"/>
  <c r="N58" i="18" s="1"/>
  <c r="N52" i="21" a="1"/>
  <c r="N52" i="21" s="1"/>
  <c r="N52" i="18" a="1"/>
  <c r="N52" i="18" s="1"/>
  <c r="N62" i="21" a="1"/>
  <c r="N62" i="21" s="1"/>
  <c r="N62" i="18" a="1"/>
  <c r="N62" i="18" s="1"/>
  <c r="K32" i="21" a="1"/>
  <c r="K32" i="21" s="1"/>
  <c r="K32" i="18" a="1"/>
  <c r="K32" i="18" s="1"/>
  <c r="L68" i="21" a="1"/>
  <c r="L68" i="21" s="1"/>
  <c r="L68" i="18" a="1"/>
  <c r="L68" i="18" s="1"/>
  <c r="S47" i="21" a="1"/>
  <c r="S47" i="21" s="1"/>
  <c r="S47" i="18" a="1"/>
  <c r="S47" i="18" s="1"/>
  <c r="M54" i="18" a="1"/>
  <c r="M54" i="18" s="1"/>
  <c r="M54" i="21" a="1"/>
  <c r="M54" i="21" s="1"/>
  <c r="R68" i="21" a="1"/>
  <c r="R68" i="21" s="1"/>
  <c r="R68" i="18" a="1"/>
  <c r="R68" i="18" s="1"/>
  <c r="K57" i="21" a="1"/>
  <c r="K57" i="21" s="1"/>
  <c r="K57" i="18" a="1"/>
  <c r="K57" i="18" s="1"/>
  <c r="R37" i="21" a="1"/>
  <c r="R37" i="21" s="1"/>
  <c r="R37" i="18" a="1"/>
  <c r="R37" i="18" s="1"/>
  <c r="S19" i="21" a="1"/>
  <c r="S19" i="21" s="1"/>
  <c r="S19" i="18" a="1"/>
  <c r="S19" i="18" s="1"/>
  <c r="S18" i="21" a="1"/>
  <c r="S18" i="21" s="1"/>
  <c r="S18" i="18" a="1"/>
  <c r="S18" i="18" s="1"/>
  <c r="M15" i="21" a="1"/>
  <c r="M15" i="21" s="1"/>
  <c r="M15" i="18" a="1"/>
  <c r="M15" i="18" s="1"/>
  <c r="M19" i="21" a="1"/>
  <c r="M19" i="21" s="1"/>
  <c r="M19" i="18" a="1"/>
  <c r="M19" i="18" s="1"/>
  <c r="M26" i="21" a="1"/>
  <c r="M26" i="21" s="1"/>
  <c r="M26" i="18" a="1"/>
  <c r="M26" i="18" s="1"/>
  <c r="Q23" i="21" a="1"/>
  <c r="Q23" i="21" s="1"/>
  <c r="Q23" i="18" a="1"/>
  <c r="Q23" i="18" s="1"/>
  <c r="Q54" i="21" a="1"/>
  <c r="Q54" i="21" s="1"/>
  <c r="Q54" i="18" a="1"/>
  <c r="Q54" i="18" s="1"/>
  <c r="P59" i="18" a="1"/>
  <c r="P59" i="18" s="1"/>
  <c r="P59" i="21" a="1"/>
  <c r="P59" i="21" s="1"/>
  <c r="P62" i="21" a="1"/>
  <c r="P62" i="21" s="1"/>
  <c r="P62" i="18" a="1"/>
  <c r="P62" i="18" s="1"/>
  <c r="N21" i="21" a="1"/>
  <c r="N21" i="21" s="1"/>
  <c r="N21" i="18" a="1"/>
  <c r="N21" i="18" s="1"/>
  <c r="N34" i="21" a="1"/>
  <c r="N34" i="21" s="1"/>
  <c r="N34" i="18" a="1"/>
  <c r="N34" i="18" s="1"/>
  <c r="L15" i="21" a="1"/>
  <c r="L15" i="21" s="1"/>
  <c r="L15" i="18" a="1"/>
  <c r="L15" i="18" s="1"/>
  <c r="K27" i="21" a="1"/>
  <c r="K27" i="21" s="1"/>
  <c r="K27" i="18" a="1"/>
  <c r="K27" i="18" s="1"/>
  <c r="M57" i="21" a="1"/>
  <c r="M57" i="21" s="1"/>
  <c r="M57" i="18" a="1"/>
  <c r="M57" i="18" s="1"/>
  <c r="M66" i="21" a="1"/>
  <c r="M66" i="21" s="1"/>
  <c r="M66" i="18" a="1"/>
  <c r="M66" i="18" s="1"/>
  <c r="L53" i="21" a="1"/>
  <c r="L53" i="21" s="1"/>
  <c r="L53" i="18" a="1"/>
  <c r="L53" i="18" s="1"/>
  <c r="L62" i="21" a="1"/>
  <c r="L62" i="21" s="1"/>
  <c r="L62" i="18" a="1"/>
  <c r="L62" i="18" s="1"/>
  <c r="K64" i="21" a="1"/>
  <c r="K64" i="21" s="1"/>
  <c r="K64" i="18" a="1"/>
  <c r="K64" i="18" s="1"/>
  <c r="K58" i="21" a="1"/>
  <c r="K58" i="21" s="1"/>
  <c r="K58" i="18" a="1"/>
  <c r="K58" i="18" s="1"/>
  <c r="Q63" i="21" a="1"/>
  <c r="Q63" i="21" s="1"/>
  <c r="Q63" i="18" a="1"/>
  <c r="Q63" i="18" s="1"/>
  <c r="Q50" i="21" a="1"/>
  <c r="Q50" i="21" s="1"/>
  <c r="Q50" i="18" a="1"/>
  <c r="Q50" i="18" s="1"/>
  <c r="Q55" i="21" a="1"/>
  <c r="Q55" i="21" s="1"/>
  <c r="Q55" i="18" a="1"/>
  <c r="Q55" i="18" s="1"/>
  <c r="P64" i="21" a="1"/>
  <c r="P64" i="21" s="1"/>
  <c r="P64" i="18" a="1"/>
  <c r="P64" i="18" s="1"/>
  <c r="P69" i="21" a="1"/>
  <c r="P69" i="21" s="1"/>
  <c r="P69" i="18" a="1"/>
  <c r="P69" i="18" s="1"/>
  <c r="N47" i="21" a="1"/>
  <c r="N47" i="21" s="1"/>
  <c r="N47" i="18" a="1"/>
  <c r="N47" i="18" s="1"/>
  <c r="N18" i="21" a="1"/>
  <c r="N18" i="21" s="1"/>
  <c r="N18" i="18" a="1"/>
  <c r="N18" i="18" s="1"/>
  <c r="P26" i="21" a="1"/>
  <c r="P26" i="21" s="1"/>
  <c r="P26" i="18" a="1"/>
  <c r="P26" i="18" s="1"/>
  <c r="L20" i="18" a="1"/>
  <c r="L20" i="18" s="1"/>
  <c r="L20" i="21" a="1"/>
  <c r="L20" i="21" s="1"/>
  <c r="M69" i="21" a="1"/>
  <c r="M69" i="21" s="1"/>
  <c r="M69" i="18" a="1"/>
  <c r="M69" i="18" s="1"/>
  <c r="S65" i="21" a="1"/>
  <c r="S65" i="21" s="1"/>
  <c r="S65" i="18" a="1"/>
  <c r="S65" i="18" s="1"/>
  <c r="S55" i="21" a="1"/>
  <c r="S55" i="21" s="1"/>
  <c r="S55" i="18" a="1"/>
  <c r="S55" i="18" s="1"/>
  <c r="P25" i="18" a="1"/>
  <c r="P25" i="18" s="1"/>
  <c r="P25" i="21" a="1"/>
  <c r="P25" i="21" s="1"/>
  <c r="S54" i="21" a="1"/>
  <c r="S54" i="21" s="1"/>
  <c r="S54" i="18" a="1"/>
  <c r="S54" i="18" s="1"/>
  <c r="S69" i="21" a="1"/>
  <c r="S69" i="21" s="1"/>
  <c r="S69" i="18" a="1"/>
  <c r="S69" i="18" s="1"/>
  <c r="S48" i="21" a="1"/>
  <c r="S48" i="21" s="1"/>
  <c r="S48" i="18" a="1"/>
  <c r="S48" i="18" s="1"/>
  <c r="M48" i="21" a="1"/>
  <c r="M48" i="21" s="1"/>
  <c r="M48" i="18" a="1"/>
  <c r="M48" i="18" s="1"/>
  <c r="L65" i="21" a="1"/>
  <c r="L65" i="21" s="1"/>
  <c r="L65" i="18" a="1"/>
  <c r="L65" i="18" s="1"/>
  <c r="R53" i="18" a="1"/>
  <c r="R53" i="18" s="1"/>
  <c r="R53" i="21" a="1"/>
  <c r="R53" i="21" s="1"/>
  <c r="K48" i="21" a="1"/>
  <c r="K48" i="21" s="1"/>
  <c r="K48" i="18" a="1"/>
  <c r="K48" i="18" s="1"/>
  <c r="K49" i="18" a="1"/>
  <c r="K49" i="18" s="1"/>
  <c r="K49" i="21" a="1"/>
  <c r="K49" i="21" s="1"/>
  <c r="K66" i="21" a="1"/>
  <c r="K66" i="21" s="1"/>
  <c r="K66" i="18" a="1"/>
  <c r="K66" i="18" s="1"/>
  <c r="R35" i="21" a="1"/>
  <c r="R35" i="21" s="1"/>
  <c r="R35" i="18" a="1"/>
  <c r="R35" i="18" s="1"/>
  <c r="S36" i="21" a="1"/>
  <c r="S36" i="21" s="1"/>
  <c r="S36" i="18" a="1"/>
  <c r="S36" i="18" s="1"/>
  <c r="S29" i="21" a="1"/>
  <c r="S29" i="21" s="1"/>
  <c r="S29" i="18" a="1"/>
  <c r="S29" i="18" s="1"/>
  <c r="Q24" i="21" a="1"/>
  <c r="Q24" i="21" s="1"/>
  <c r="Q24" i="18" a="1"/>
  <c r="Q24" i="18" s="1"/>
  <c r="Q34" i="21" a="1"/>
  <c r="Q34" i="21" s="1"/>
  <c r="Q34" i="18" a="1"/>
  <c r="Q34" i="18" s="1"/>
  <c r="Q15" i="21" a="1"/>
  <c r="Q15" i="21" s="1"/>
  <c r="Q15" i="18" a="1"/>
  <c r="Q15" i="18" s="1"/>
  <c r="Q53" i="21" a="1"/>
  <c r="Q53" i="21" s="1"/>
  <c r="Q53" i="18" a="1"/>
  <c r="Q53" i="18" s="1"/>
  <c r="Q65" i="21" a="1"/>
  <c r="Q65" i="21" s="1"/>
  <c r="Q65" i="18" a="1"/>
  <c r="Q65" i="18" s="1"/>
  <c r="N37" i="21" a="1"/>
  <c r="N37" i="21" s="1"/>
  <c r="N37" i="18" a="1"/>
  <c r="N37" i="18" s="1"/>
  <c r="L18" i="21" a="1"/>
  <c r="L18" i="21" s="1"/>
  <c r="L18" i="18" a="1"/>
  <c r="L18" i="18" s="1"/>
  <c r="L29" i="21" a="1"/>
  <c r="L29" i="21" s="1"/>
  <c r="L29" i="18" a="1"/>
  <c r="L29" i="18" s="1"/>
  <c r="K33" i="21" a="1"/>
  <c r="K33" i="21" s="1"/>
  <c r="K33" i="18" a="1"/>
  <c r="K33" i="18" s="1"/>
  <c r="N56" i="21" a="1"/>
  <c r="N56" i="21" s="1"/>
  <c r="N56" i="18" a="1"/>
  <c r="N56" i="18" s="1"/>
  <c r="M47" i="21" a="1"/>
  <c r="M47" i="21" s="1"/>
  <c r="M47" i="18" a="1"/>
  <c r="M47" i="18" s="1"/>
  <c r="P20" i="21" a="1"/>
  <c r="P20" i="21" s="1"/>
  <c r="P20" i="18" a="1"/>
  <c r="P20" i="18" s="1"/>
  <c r="S59" i="21" a="1"/>
  <c r="S59" i="21" s="1"/>
  <c r="S59" i="18" a="1"/>
  <c r="S59" i="18" s="1"/>
  <c r="M51" i="21" a="1"/>
  <c r="M51" i="21" s="1"/>
  <c r="M51" i="18" a="1"/>
  <c r="M51" i="18" s="1"/>
  <c r="P37" i="21" a="1"/>
  <c r="P37" i="21" s="1"/>
  <c r="P37" i="18" a="1"/>
  <c r="P37" i="18" s="1"/>
  <c r="P27" i="21" a="1"/>
  <c r="P27" i="21" s="1"/>
  <c r="P27" i="18" a="1"/>
  <c r="P27" i="18" s="1"/>
  <c r="K51" i="21" a="1"/>
  <c r="K51" i="21" s="1"/>
  <c r="K51" i="18" a="1"/>
  <c r="K51" i="18" s="1"/>
  <c r="K65" i="21" a="1"/>
  <c r="K65" i="21" s="1"/>
  <c r="K65" i="18" a="1"/>
  <c r="K65" i="18" s="1"/>
  <c r="K54" i="21" a="1"/>
  <c r="K54" i="21" s="1"/>
  <c r="K54" i="18" a="1"/>
  <c r="K54" i="18" s="1"/>
  <c r="S30" i="21" a="1"/>
  <c r="S30" i="21" s="1"/>
  <c r="S30" i="18" a="1"/>
  <c r="S30" i="18" s="1"/>
  <c r="S23" i="18" a="1"/>
  <c r="S23" i="18" s="1"/>
  <c r="S23" i="21" a="1"/>
  <c r="S23" i="21" s="1"/>
  <c r="M37" i="21" a="1"/>
  <c r="M37" i="21" s="1"/>
  <c r="M37" i="18" a="1"/>
  <c r="M37" i="18" s="1"/>
  <c r="M35" i="21" a="1"/>
  <c r="M35" i="21" s="1"/>
  <c r="M35" i="18" a="1"/>
  <c r="M35" i="18" s="1"/>
  <c r="Q36" i="21" a="1"/>
  <c r="Q36" i="21" s="1"/>
  <c r="Q36" i="18" a="1"/>
  <c r="Q36" i="18" s="1"/>
  <c r="Q32" i="21" a="1"/>
  <c r="Q32" i="21" s="1"/>
  <c r="Q32" i="18" a="1"/>
  <c r="Q32" i="18" s="1"/>
  <c r="Q67" i="21" a="1"/>
  <c r="Q67" i="21" s="1"/>
  <c r="Q67" i="18" a="1"/>
  <c r="Q67" i="18" s="1"/>
  <c r="Q69" i="21" a="1"/>
  <c r="Q69" i="21" s="1"/>
  <c r="Q69" i="18" a="1"/>
  <c r="Q69" i="18" s="1"/>
  <c r="Q49" i="21" a="1"/>
  <c r="Q49" i="21" s="1"/>
  <c r="Q49" i="18" a="1"/>
  <c r="Q49" i="18" s="1"/>
  <c r="N19" i="21" a="1"/>
  <c r="N19" i="21" s="1"/>
  <c r="N19" i="18" a="1"/>
  <c r="N19" i="18" s="1"/>
  <c r="L37" i="21" a="1"/>
  <c r="L37" i="21" s="1"/>
  <c r="L37" i="18" a="1"/>
  <c r="L37" i="18" s="1"/>
  <c r="L25" i="21" a="1"/>
  <c r="L25" i="21" s="1"/>
  <c r="L25" i="18" a="1"/>
  <c r="L25" i="18" s="1"/>
  <c r="N16" i="21" a="1"/>
  <c r="N16" i="21" s="1"/>
  <c r="N16" i="18" a="1"/>
  <c r="N16" i="18" s="1"/>
  <c r="S62" i="21" a="1"/>
  <c r="S62" i="21" s="1"/>
  <c r="S62" i="18" a="1"/>
  <c r="S62" i="18" s="1"/>
  <c r="L50" i="21" a="1"/>
  <c r="L50" i="21" s="1"/>
  <c r="L50" i="18" a="1"/>
  <c r="L50" i="18" s="1"/>
  <c r="M50" i="21" a="1"/>
  <c r="M50" i="21" s="1"/>
  <c r="M50" i="18" a="1"/>
  <c r="M50" i="18" s="1"/>
  <c r="S64" i="18" a="1"/>
  <c r="S64" i="18" s="1"/>
  <c r="S64" i="21" a="1"/>
  <c r="S64" i="21" s="1"/>
  <c r="S67" i="21" a="1"/>
  <c r="S67" i="21" s="1"/>
  <c r="S67" i="18" a="1"/>
  <c r="S67" i="18" s="1"/>
  <c r="M59" i="21" a="1"/>
  <c r="M59" i="21" s="1"/>
  <c r="M59" i="18" a="1"/>
  <c r="M59" i="18" s="1"/>
  <c r="M56" i="21" a="1"/>
  <c r="M56" i="21" s="1"/>
  <c r="M56" i="18" a="1"/>
  <c r="M56" i="18" s="1"/>
  <c r="P22" i="21" a="1"/>
  <c r="P22" i="21" s="1"/>
  <c r="P22" i="18" a="1"/>
  <c r="P22" i="18" s="1"/>
  <c r="P23" i="21" a="1"/>
  <c r="P23" i="21" s="1"/>
  <c r="P23" i="18" a="1"/>
  <c r="P23" i="18" s="1"/>
  <c r="L63" i="18" a="1"/>
  <c r="L63" i="18" s="1"/>
  <c r="L63" i="21" a="1"/>
  <c r="L63" i="21" s="1"/>
  <c r="R61" i="21" a="1"/>
  <c r="R61" i="21" s="1"/>
  <c r="R61" i="18" a="1"/>
  <c r="R61" i="18" s="1"/>
  <c r="K52" i="21" a="1"/>
  <c r="K52" i="21" s="1"/>
  <c r="K52" i="18" a="1"/>
  <c r="K52" i="18" s="1"/>
  <c r="R26" i="21" a="1"/>
  <c r="R26" i="21" s="1"/>
  <c r="R26" i="18" a="1"/>
  <c r="R26" i="18" s="1"/>
  <c r="M30" i="21" a="1"/>
  <c r="M30" i="21" s="1"/>
  <c r="M30" i="18" a="1"/>
  <c r="M30" i="18" s="1"/>
  <c r="N28" i="21" a="1"/>
  <c r="N28" i="21" s="1"/>
  <c r="N28" i="18" a="1"/>
  <c r="N28" i="18" s="1"/>
  <c r="L36" i="21" a="1"/>
  <c r="L36" i="21" s="1"/>
  <c r="L36" i="18" a="1"/>
  <c r="L36" i="18" s="1"/>
  <c r="K37" i="21" a="1"/>
  <c r="K37" i="21" s="1"/>
  <c r="K37" i="18" a="1"/>
  <c r="K37" i="18" s="1"/>
  <c r="K15" i="18" a="1"/>
  <c r="K15" i="18" s="1"/>
  <c r="K15" i="21" a="1"/>
  <c r="K15" i="21" s="1"/>
  <c r="S58" i="21" a="1"/>
  <c r="S58" i="21" s="1"/>
  <c r="S58" i="18" a="1"/>
  <c r="S58" i="18" s="1"/>
  <c r="R58" i="21" a="1"/>
  <c r="R58" i="21" s="1"/>
  <c r="R58" i="18" a="1"/>
  <c r="R58" i="18" s="1"/>
  <c r="S56" i="21" a="1"/>
  <c r="S56" i="21" s="1"/>
  <c r="S56" i="18" a="1"/>
  <c r="S56" i="18" s="1"/>
  <c r="L56" i="21" a="1"/>
  <c r="L56" i="21" s="1"/>
  <c r="L56" i="18" a="1"/>
  <c r="L56" i="18" s="1"/>
  <c r="L61" i="21" a="1"/>
  <c r="L61" i="21" s="1"/>
  <c r="L61" i="18" a="1"/>
  <c r="L61" i="18" s="1"/>
  <c r="L51" i="21" a="1"/>
  <c r="L51" i="21" s="1"/>
  <c r="L51" i="18" a="1"/>
  <c r="L51" i="18" s="1"/>
  <c r="R50" i="21" a="1"/>
  <c r="R50" i="21" s="1"/>
  <c r="R50" i="18" a="1"/>
  <c r="R50" i="18" s="1"/>
  <c r="R34" i="21" a="1"/>
  <c r="R34" i="21" s="1"/>
  <c r="R34" i="18" a="1"/>
  <c r="R34" i="18" s="1"/>
  <c r="R27" i="21" a="1"/>
  <c r="R27" i="21" s="1"/>
  <c r="R27" i="18" a="1"/>
  <c r="R27" i="18" s="1"/>
  <c r="R16" i="21" a="1"/>
  <c r="R16" i="21" s="1"/>
  <c r="R16" i="18" a="1"/>
  <c r="R16" i="18" s="1"/>
  <c r="S34" i="18" a="1"/>
  <c r="S34" i="18" s="1"/>
  <c r="S34" i="21" a="1"/>
  <c r="S34" i="21" s="1"/>
  <c r="Q35" i="21" a="1"/>
  <c r="Q35" i="21" s="1"/>
  <c r="Q35" i="18" a="1"/>
  <c r="Q35" i="18" s="1"/>
  <c r="Q27" i="18" a="1"/>
  <c r="Q27" i="18" s="1"/>
  <c r="Q27" i="21" a="1"/>
  <c r="Q27" i="21" s="1"/>
  <c r="Q56" i="21" a="1"/>
  <c r="Q56" i="21" s="1"/>
  <c r="Q56" i="18" a="1"/>
  <c r="Q56" i="18" s="1"/>
  <c r="K31" i="18" a="1"/>
  <c r="K31" i="18" s="1"/>
  <c r="K31" i="21" a="1"/>
  <c r="K31" i="21" s="1"/>
  <c r="K29" i="18" a="1"/>
  <c r="K29" i="18" s="1"/>
  <c r="K29" i="21" a="1"/>
  <c r="K29" i="21" s="1"/>
  <c r="N59" i="21" a="1"/>
  <c r="N59" i="21" s="1"/>
  <c r="N59" i="18" a="1"/>
  <c r="N59" i="18" s="1"/>
  <c r="M62" i="21" a="1"/>
  <c r="M62" i="21" s="1"/>
  <c r="M62" i="18" a="1"/>
  <c r="M62" i="18" s="1"/>
  <c r="P32" i="21" a="1"/>
  <c r="P32" i="21" s="1"/>
  <c r="P32" i="18" a="1"/>
  <c r="P32" i="18" s="1"/>
  <c r="P30" i="18" a="1"/>
  <c r="P30" i="18" s="1"/>
  <c r="P30" i="21" a="1"/>
  <c r="P30" i="21" s="1"/>
  <c r="R52" i="21" a="1"/>
  <c r="R52" i="21" s="1"/>
  <c r="R52" i="18" a="1"/>
  <c r="R52" i="18" s="1"/>
  <c r="R60" i="21" a="1"/>
  <c r="R60" i="21" s="1"/>
  <c r="R60" i="18" a="1"/>
  <c r="R60" i="18" s="1"/>
  <c r="R24" i="18" a="1"/>
  <c r="R24" i="18" s="1"/>
  <c r="R24" i="21" a="1"/>
  <c r="R24" i="21" s="1"/>
  <c r="R30" i="18" a="1"/>
  <c r="R30" i="18" s="1"/>
  <c r="R30" i="21" a="1"/>
  <c r="R30" i="21" s="1"/>
  <c r="R36" i="21" a="1"/>
  <c r="R36" i="21" s="1"/>
  <c r="R36" i="18" a="1"/>
  <c r="R36" i="18" s="1"/>
  <c r="P49" i="21" a="1"/>
  <c r="P49" i="21" s="1"/>
  <c r="P49" i="18" a="1"/>
  <c r="P49" i="18" s="1"/>
  <c r="N30" i="21" a="1"/>
  <c r="N30" i="21" s="1"/>
  <c r="N30" i="18" a="1"/>
  <c r="N30" i="18" s="1"/>
  <c r="N36" i="18" a="1"/>
  <c r="N36" i="18" s="1"/>
  <c r="N36" i="21" a="1"/>
  <c r="N36" i="21" s="1"/>
  <c r="L35" i="21" a="1"/>
  <c r="L35" i="21" s="1"/>
  <c r="L35" i="18" a="1"/>
  <c r="L35" i="18" s="1"/>
  <c r="K23" i="21" a="1"/>
  <c r="K23" i="21" s="1"/>
  <c r="K23" i="18" a="1"/>
  <c r="K23" i="18" s="1"/>
  <c r="N50" i="21" a="1"/>
  <c r="N50" i="21" s="1"/>
  <c r="N50" i="18" a="1"/>
  <c r="N50" i="18" s="1"/>
  <c r="N69" i="21" a="1"/>
  <c r="N69" i="21" s="1"/>
  <c r="N69" i="18" a="1"/>
  <c r="N69" i="18" s="1"/>
  <c r="N67" i="21" a="1"/>
  <c r="N67" i="21" s="1"/>
  <c r="N67" i="18" a="1"/>
  <c r="N67" i="18" s="1"/>
  <c r="M65" i="18" a="1"/>
  <c r="M65" i="18" s="1"/>
  <c r="M65" i="21" a="1"/>
  <c r="M65" i="21" s="1"/>
  <c r="L58" i="21" a="1"/>
  <c r="L58" i="21" s="1"/>
  <c r="L58" i="18" a="1"/>
  <c r="L58" i="18" s="1"/>
  <c r="P29" i="21" a="1"/>
  <c r="P29" i="21" s="1"/>
  <c r="P29" i="18" a="1"/>
  <c r="P29" i="18" s="1"/>
  <c r="S51" i="21" a="1"/>
  <c r="S51" i="21" s="1"/>
  <c r="S51" i="18" a="1"/>
  <c r="S51" i="18" s="1"/>
  <c r="M68" i="21" a="1"/>
  <c r="M68" i="21" s="1"/>
  <c r="M68" i="18" a="1"/>
  <c r="M68" i="18" s="1"/>
  <c r="R51" i="21" a="1"/>
  <c r="R51" i="21" s="1"/>
  <c r="R51" i="18" a="1"/>
  <c r="R51" i="18" s="1"/>
  <c r="R55" i="21" a="1"/>
  <c r="R55" i="21" s="1"/>
  <c r="R55" i="18" a="1"/>
  <c r="R55" i="18" s="1"/>
  <c r="K55" i="18" a="1"/>
  <c r="K55" i="18" s="1"/>
  <c r="K55" i="21" a="1"/>
  <c r="K55" i="21" s="1"/>
  <c r="R25" i="21" a="1"/>
  <c r="R25" i="21" s="1"/>
  <c r="R25" i="18" a="1"/>
  <c r="R25" i="18" s="1"/>
  <c r="M21" i="21" a="1"/>
  <c r="M21" i="21" s="1"/>
  <c r="M21" i="18" a="1"/>
  <c r="M21" i="18" s="1"/>
  <c r="M18" i="21" a="1"/>
  <c r="M18" i="21" s="1"/>
  <c r="M18" i="18" a="1"/>
  <c r="M18" i="18" s="1"/>
  <c r="P51" i="21" a="1"/>
  <c r="P51" i="21" s="1"/>
  <c r="P51" i="18" a="1"/>
  <c r="P51" i="18" s="1"/>
  <c r="N17" i="21" a="1"/>
  <c r="N17" i="21" s="1"/>
  <c r="N17" i="18" a="1"/>
  <c r="N17" i="18" s="1"/>
  <c r="L21" i="21" a="1"/>
  <c r="L21" i="21" s="1"/>
  <c r="L21" i="18" a="1"/>
  <c r="L21" i="18" s="1"/>
  <c r="L24" i="21" a="1"/>
  <c r="L24" i="21" s="1"/>
  <c r="L24" i="18" a="1"/>
  <c r="L24" i="18" s="1"/>
  <c r="K28" i="21" a="1"/>
  <c r="K28" i="21" s="1"/>
  <c r="K28" i="18" a="1"/>
  <c r="K28" i="18" s="1"/>
  <c r="N51" i="21" a="1"/>
  <c r="N51" i="21" s="1"/>
  <c r="N51" i="18" a="1"/>
  <c r="N51" i="18" s="1"/>
  <c r="K69" i="21" a="1"/>
  <c r="K69" i="21" s="1"/>
  <c r="K69" i="18" a="1"/>
  <c r="K69" i="18" s="1"/>
  <c r="P19" i="18" a="1"/>
  <c r="P19" i="18" s="1"/>
  <c r="P19" i="21" a="1"/>
  <c r="P19" i="21" s="1"/>
  <c r="L67" i="21" a="1"/>
  <c r="L67" i="21" s="1"/>
  <c r="L67" i="18" a="1"/>
  <c r="L67" i="18" s="1"/>
  <c r="M64" i="21" a="1"/>
  <c r="M64" i="21" s="1"/>
  <c r="M64" i="18" a="1"/>
  <c r="M64" i="18" s="1"/>
  <c r="M49" i="21" a="1"/>
  <c r="M49" i="21" s="1"/>
  <c r="M49" i="18" a="1"/>
  <c r="M49" i="18" s="1"/>
  <c r="R69" i="21" a="1"/>
  <c r="R69" i="21" s="1"/>
  <c r="R69" i="18" a="1"/>
  <c r="R69" i="18" s="1"/>
  <c r="S26" i="21" a="1"/>
  <c r="S26" i="21" s="1"/>
  <c r="S26" i="18" a="1"/>
  <c r="S26" i="18" s="1"/>
  <c r="Q16" i="18" a="1"/>
  <c r="Q16" i="18" s="1"/>
  <c r="Q16" i="21" a="1"/>
  <c r="Q16" i="21" s="1"/>
  <c r="Q28" i="21" a="1"/>
  <c r="Q28" i="21" s="1"/>
  <c r="Q28" i="18" a="1"/>
  <c r="Q28" i="18" s="1"/>
  <c r="P61" i="21" a="1"/>
  <c r="P61" i="21" s="1"/>
  <c r="P61" i="18" a="1"/>
  <c r="P61" i="18" s="1"/>
  <c r="N27" i="21" a="1"/>
  <c r="N27" i="21" s="1"/>
  <c r="N27" i="18" a="1"/>
  <c r="N27" i="18" s="1"/>
  <c r="L19" i="18" a="1"/>
  <c r="L19" i="18" s="1"/>
  <c r="L19" i="21" a="1"/>
  <c r="L19" i="21" s="1"/>
  <c r="K20" i="18" a="1"/>
  <c r="K20" i="18" s="1"/>
  <c r="K20" i="21" a="1"/>
  <c r="K20" i="21" s="1"/>
  <c r="K22" i="21" a="1"/>
  <c r="K22" i="21" s="1"/>
  <c r="K22" i="18" a="1"/>
  <c r="K22" i="18" s="1"/>
  <c r="N55" i="21" a="1"/>
  <c r="N55" i="21" s="1"/>
  <c r="N55" i="18" a="1"/>
  <c r="N55" i="18" s="1"/>
  <c r="N53" i="18" a="1"/>
  <c r="N53" i="18" s="1"/>
  <c r="N53" i="21" a="1"/>
  <c r="N53" i="21" s="1"/>
  <c r="L22" i="21" a="1"/>
  <c r="L22" i="21" s="1"/>
  <c r="L22" i="18" a="1"/>
  <c r="L22" i="18" s="1"/>
  <c r="S49" i="21" a="1"/>
  <c r="S49" i="21" s="1"/>
  <c r="S49" i="18" a="1"/>
  <c r="S49" i="18" s="1"/>
  <c r="M53" i="21" a="1"/>
  <c r="M53" i="21" s="1"/>
  <c r="M53" i="18" a="1"/>
  <c r="M53" i="18" s="1"/>
  <c r="M61" i="21" a="1"/>
  <c r="M61" i="21" s="1"/>
  <c r="M61" i="18" a="1"/>
  <c r="M61" i="18" s="1"/>
  <c r="P15" i="21" a="1"/>
  <c r="P15" i="21" s="1"/>
  <c r="P15" i="18" a="1"/>
  <c r="P15" i="18" s="1"/>
  <c r="S68" i="21" a="1"/>
  <c r="S68" i="21" s="1"/>
  <c r="S68" i="18" a="1"/>
  <c r="S68" i="18" s="1"/>
  <c r="M58" i="21" a="1"/>
  <c r="M58" i="21" s="1"/>
  <c r="M58" i="18" a="1"/>
  <c r="M58" i="18" s="1"/>
  <c r="M67" i="21" a="1"/>
  <c r="M67" i="21" s="1"/>
  <c r="M67" i="18" a="1"/>
  <c r="M67" i="18" s="1"/>
  <c r="P21" i="21" a="1"/>
  <c r="P21" i="21" s="1"/>
  <c r="P21" i="18" a="1"/>
  <c r="P21" i="18" s="1"/>
  <c r="P24" i="21" a="1"/>
  <c r="P24" i="21" s="1"/>
  <c r="P24" i="18" a="1"/>
  <c r="P24" i="18" s="1"/>
  <c r="R66" i="21" a="1"/>
  <c r="R66" i="21" s="1"/>
  <c r="R66" i="18" a="1"/>
  <c r="R66" i="18" s="1"/>
  <c r="S60" i="21" a="1"/>
  <c r="S60" i="21" s="1"/>
  <c r="S60" i="18" a="1"/>
  <c r="S60" i="18" s="1"/>
  <c r="M63" i="21" a="1"/>
  <c r="M63" i="21" s="1"/>
  <c r="M63" i="18" a="1"/>
  <c r="M63" i="18" s="1"/>
  <c r="P28" i="21" a="1"/>
  <c r="P28" i="21" s="1"/>
  <c r="P28" i="18" a="1"/>
  <c r="P28" i="18" s="1"/>
  <c r="P18" i="21" a="1"/>
  <c r="P18" i="21" s="1"/>
  <c r="P18" i="18" a="1"/>
  <c r="P18" i="18" s="1"/>
  <c r="L52" i="21" a="1"/>
  <c r="L52" i="21" s="1"/>
  <c r="L52" i="18" a="1"/>
  <c r="L52" i="18" s="1"/>
  <c r="L48" i="18" a="1"/>
  <c r="L48" i="18" s="1"/>
  <c r="L48" i="21" a="1"/>
  <c r="L48" i="21" s="1"/>
  <c r="R20" i="21" a="1"/>
  <c r="R20" i="21" s="1"/>
  <c r="R20" i="18" a="1"/>
  <c r="R20" i="18" s="1"/>
  <c r="R19" i="18" a="1"/>
  <c r="R19" i="18" s="1"/>
  <c r="R19" i="21" a="1"/>
  <c r="R19" i="21" s="1"/>
  <c r="M25" i="18" a="1"/>
  <c r="M25" i="18" s="1"/>
  <c r="M25" i="21" a="1"/>
  <c r="M25" i="21" s="1"/>
  <c r="Q68" i="21" a="1"/>
  <c r="Q68" i="21" s="1"/>
  <c r="Q68" i="18" a="1"/>
  <c r="Q68" i="18" s="1"/>
  <c r="Q57" i="21" a="1"/>
  <c r="Q57" i="21" s="1"/>
  <c r="Q57" i="18" a="1"/>
  <c r="Q57" i="18" s="1"/>
  <c r="P56" i="21" a="1"/>
  <c r="P56" i="21" s="1"/>
  <c r="P56" i="18" a="1"/>
  <c r="P56" i="18" s="1"/>
  <c r="N32" i="21" a="1"/>
  <c r="N32" i="21" s="1"/>
  <c r="N32" i="18" a="1"/>
  <c r="N32" i="18" s="1"/>
  <c r="K35" i="21" a="1"/>
  <c r="K35" i="21" s="1"/>
  <c r="K35" i="18" a="1"/>
  <c r="K35" i="18" s="1"/>
  <c r="K19" i="21" a="1"/>
  <c r="K19" i="21" s="1"/>
  <c r="K19" i="18" a="1"/>
  <c r="K19" i="18" s="1"/>
  <c r="K26" i="18" a="1"/>
  <c r="K26" i="18" s="1"/>
  <c r="K26" i="21" a="1"/>
  <c r="K26" i="21" s="1"/>
  <c r="O453" i="11"/>
  <c r="O457" i="11"/>
  <c r="R462" i="11"/>
  <c r="R467" i="11"/>
  <c r="R472" i="11"/>
  <c r="P457" i="11"/>
  <c r="S462" i="11"/>
  <c r="S467" i="11"/>
  <c r="S472" i="11"/>
  <c r="O458" i="11"/>
  <c r="O463" i="11"/>
  <c r="O468" i="11"/>
  <c r="O473" i="11"/>
  <c r="P458" i="11"/>
  <c r="P463" i="11"/>
  <c r="P468" i="11"/>
  <c r="P473" i="11"/>
  <c r="Q458" i="11"/>
  <c r="Q463" i="11"/>
  <c r="Q468" i="11"/>
  <c r="Q473" i="11"/>
  <c r="R453" i="11"/>
  <c r="R458" i="11"/>
  <c r="R463" i="11"/>
  <c r="R468" i="11"/>
  <c r="R473" i="11"/>
  <c r="S453" i="11"/>
  <c r="S458" i="11"/>
  <c r="S463" i="11"/>
  <c r="S468" i="11"/>
  <c r="S473" i="11"/>
  <c r="S455" i="11"/>
  <c r="S460" i="11"/>
  <c r="S465" i="11"/>
  <c r="Q471" i="11"/>
  <c r="Q454" i="11"/>
  <c r="P461" i="11"/>
  <c r="S469" i="11"/>
  <c r="R454" i="11"/>
  <c r="Q461" i="11"/>
  <c r="O470" i="11"/>
  <c r="S454" i="11"/>
  <c r="R461" i="11"/>
  <c r="P470" i="11"/>
  <c r="O455" i="11"/>
  <c r="Q462" i="11"/>
  <c r="Q470" i="11"/>
  <c r="P455" i="11"/>
  <c r="O464" i="11"/>
  <c r="P471" i="11"/>
  <c r="Q455" i="11"/>
  <c r="P464" i="11"/>
  <c r="R471" i="11"/>
  <c r="R455" i="11"/>
  <c r="Q464" i="11"/>
  <c r="S471" i="11"/>
  <c r="P456" i="11"/>
  <c r="S464" i="11"/>
  <c r="P472" i="11"/>
  <c r="Q456" i="11"/>
  <c r="O465" i="11"/>
  <c r="Q472" i="11"/>
  <c r="O459" i="11"/>
  <c r="R469" i="11"/>
  <c r="P459" i="11"/>
  <c r="O472" i="11"/>
  <c r="Q459" i="11"/>
  <c r="O474" i="11"/>
  <c r="R459" i="11"/>
  <c r="P474" i="11"/>
  <c r="S459" i="11"/>
  <c r="Q474" i="11"/>
  <c r="O460" i="11"/>
  <c r="R474" i="11"/>
  <c r="Q460" i="11"/>
  <c r="R475" i="11"/>
  <c r="P460" i="11"/>
  <c r="R460" i="11"/>
  <c r="O467" i="11"/>
  <c r="O469" i="11"/>
  <c r="O461" i="11"/>
  <c r="O466" i="11"/>
  <c r="S466" i="11"/>
  <c r="R464" i="11"/>
  <c r="R465" i="11"/>
  <c r="Q467" i="11"/>
  <c r="P465" i="11"/>
  <c r="P467" i="11"/>
  <c r="Q465" i="11"/>
  <c r="P469" i="11"/>
  <c r="Q469" i="11"/>
  <c r="S474" i="11"/>
  <c r="O456" i="11"/>
  <c r="R456" i="11"/>
  <c r="S456" i="11"/>
  <c r="O454" i="11"/>
  <c r="P454" i="11"/>
  <c r="S475" i="11"/>
  <c r="O475" i="11"/>
  <c r="R470" i="11"/>
  <c r="P466" i="11"/>
  <c r="S461" i="11"/>
  <c r="Q457" i="11"/>
  <c r="P462" i="11"/>
  <c r="S457" i="11"/>
  <c r="Q453" i="11"/>
  <c r="P453" i="11"/>
  <c r="P475" i="11"/>
  <c r="S470" i="11"/>
  <c r="Q466" i="11"/>
  <c r="O462" i="11"/>
  <c r="R457" i="11"/>
  <c r="O471" i="11"/>
  <c r="Q475" i="11"/>
  <c r="R466" i="11"/>
  <c r="O429" i="11" a="1"/>
  <c r="O503" i="11" a="1"/>
  <c r="O477" i="11" a="1"/>
  <c r="O551" i="11" a="1"/>
  <c r="O405" i="11" a="1"/>
  <c r="O527" i="11" a="1"/>
  <c r="O575" i="11" a="1"/>
  <c r="H65" i="21" l="1" a="1"/>
  <c r="H65" i="21" s="1"/>
  <c r="H65" i="18" a="1"/>
  <c r="H65" i="18" s="1"/>
  <c r="H68" i="21" a="1"/>
  <c r="H68" i="21" s="1"/>
  <c r="H68" i="18" a="1"/>
  <c r="H68" i="18" s="1"/>
  <c r="H47" i="21" a="1"/>
  <c r="H47" i="21" s="1"/>
  <c r="H47" i="18" a="1"/>
  <c r="H47" i="18" s="1"/>
  <c r="H69" i="21" a="1"/>
  <c r="H69" i="21" s="1"/>
  <c r="H69" i="18" a="1"/>
  <c r="H69" i="18" s="1"/>
  <c r="H49" i="21" a="1"/>
  <c r="H49" i="21" s="1"/>
  <c r="H49" i="18" a="1"/>
  <c r="H49" i="18" s="1"/>
  <c r="H50" i="18" a="1"/>
  <c r="H50" i="18" s="1"/>
  <c r="H50" i="21" a="1"/>
  <c r="H50" i="21" s="1"/>
  <c r="H54" i="21" a="1"/>
  <c r="H54" i="21" s="1"/>
  <c r="H54" i="18" a="1"/>
  <c r="H54" i="18" s="1"/>
  <c r="H67" i="21" a="1"/>
  <c r="H67" i="21" s="1"/>
  <c r="H67" i="18" a="1"/>
  <c r="H67" i="18" s="1"/>
  <c r="H61" i="18" a="1"/>
  <c r="H61" i="18" s="1"/>
  <c r="H61" i="21" a="1"/>
  <c r="H61" i="21" s="1"/>
  <c r="H53" i="21" a="1"/>
  <c r="H53" i="21" s="1"/>
  <c r="H53" i="18" a="1"/>
  <c r="H53" i="18" s="1"/>
  <c r="H62" i="21" a="1"/>
  <c r="H62" i="21" s="1"/>
  <c r="H62" i="18" a="1"/>
  <c r="H62" i="18" s="1"/>
  <c r="H56" i="21" a="1"/>
  <c r="H56" i="21" s="1"/>
  <c r="H56" i="18" a="1"/>
  <c r="H56" i="18" s="1"/>
  <c r="H51" i="21" a="1"/>
  <c r="H51" i="21" s="1"/>
  <c r="H51" i="18" a="1"/>
  <c r="H51" i="18" s="1"/>
  <c r="H57" i="21" a="1"/>
  <c r="H57" i="21" s="1"/>
  <c r="H57" i="18" a="1"/>
  <c r="H57" i="18" s="1"/>
  <c r="H64" i="18" a="1"/>
  <c r="H64" i="18" s="1"/>
  <c r="H64" i="21" a="1"/>
  <c r="H64" i="21" s="1"/>
  <c r="H60" i="21" a="1"/>
  <c r="H60" i="21" s="1"/>
  <c r="H60" i="18" a="1"/>
  <c r="H60" i="18" s="1"/>
  <c r="H66" i="18" a="1"/>
  <c r="H66" i="18" s="1"/>
  <c r="H66" i="21" a="1"/>
  <c r="H66" i="21" s="1"/>
  <c r="H52" i="21" a="1"/>
  <c r="H52" i="21" s="1"/>
  <c r="H52" i="18" a="1"/>
  <c r="H52" i="18" s="1"/>
  <c r="H55" i="18" a="1"/>
  <c r="H55" i="18" s="1"/>
  <c r="H55" i="21" a="1"/>
  <c r="H55" i="21" s="1"/>
  <c r="H63" i="21" a="1"/>
  <c r="H63" i="21" s="1"/>
  <c r="H63" i="18" a="1"/>
  <c r="H63" i="18" s="1"/>
  <c r="H59" i="21" a="1"/>
  <c r="H59" i="21" s="1"/>
  <c r="H59" i="18" a="1"/>
  <c r="H59" i="18" s="1"/>
  <c r="H58" i="21" a="1"/>
  <c r="H58" i="21" s="1"/>
  <c r="H58" i="18" a="1"/>
  <c r="H58" i="18" s="1"/>
  <c r="H48" i="21" a="1"/>
  <c r="H48" i="21" s="1"/>
  <c r="H48" i="18" a="1"/>
  <c r="H48" i="18" s="1"/>
  <c r="O575" i="11"/>
  <c r="P587" i="11"/>
  <c r="R590" i="11"/>
  <c r="S576" i="11"/>
  <c r="O576" i="11"/>
  <c r="Q588" i="11"/>
  <c r="P578" i="11"/>
  <c r="O581" i="11"/>
  <c r="P588" i="11"/>
  <c r="Q578" i="11"/>
  <c r="P586" i="11"/>
  <c r="R583" i="11"/>
  <c r="Q592" i="11"/>
  <c r="O584" i="11"/>
  <c r="S582" i="11"/>
  <c r="S595" i="11"/>
  <c r="S581" i="11"/>
  <c r="O588" i="11"/>
  <c r="S597" i="11"/>
  <c r="R579" i="11"/>
  <c r="Q591" i="11"/>
  <c r="Q577" i="11"/>
  <c r="P594" i="11"/>
  <c r="Q593" i="11"/>
  <c r="P575" i="11"/>
  <c r="O587" i="11"/>
  <c r="Q583" i="11"/>
  <c r="S589" i="11"/>
  <c r="O589" i="11"/>
  <c r="O597" i="11"/>
  <c r="P579" i="11"/>
  <c r="P580" i="11"/>
  <c r="S596" i="11"/>
  <c r="R582" i="11"/>
  <c r="O583" i="11"/>
  <c r="Q585" i="11"/>
  <c r="R584" i="11"/>
  <c r="R592" i="11"/>
  <c r="R596" i="11"/>
  <c r="R595" i="11"/>
  <c r="S586" i="11"/>
  <c r="R576" i="11"/>
  <c r="S575" i="11"/>
  <c r="S583" i="11"/>
  <c r="P591" i="11"/>
  <c r="S594" i="11"/>
  <c r="O594" i="11"/>
  <c r="R597" i="11"/>
  <c r="Q579" i="11"/>
  <c r="S587" i="11"/>
  <c r="Q582" i="11"/>
  <c r="Q590" i="11"/>
  <c r="R589" i="11"/>
  <c r="P593" i="11"/>
  <c r="R587" i="11"/>
  <c r="R586" i="11"/>
  <c r="R594" i="11"/>
  <c r="S593" i="11"/>
  <c r="R575" i="11"/>
  <c r="P583" i="11"/>
  <c r="P582" i="11"/>
  <c r="P590" i="11"/>
  <c r="Q589" i="11"/>
  <c r="Q597" i="11"/>
  <c r="O582" i="11"/>
  <c r="Q580" i="11"/>
  <c r="Q596" i="11"/>
  <c r="S585" i="11"/>
  <c r="P584" i="11"/>
  <c r="S578" i="11"/>
  <c r="O577" i="11"/>
  <c r="Q575" i="11"/>
  <c r="O590" i="11"/>
  <c r="S592" i="11"/>
  <c r="Q587" i="11"/>
  <c r="R585" i="11"/>
  <c r="R577" i="11"/>
  <c r="S588" i="11"/>
  <c r="O595" i="11"/>
  <c r="Q584" i="11"/>
  <c r="Q581" i="11"/>
  <c r="O586" i="11"/>
  <c r="O580" i="11"/>
  <c r="S579" i="11"/>
  <c r="P592" i="11"/>
  <c r="R581" i="11"/>
  <c r="O593" i="11"/>
  <c r="O592" i="11"/>
  <c r="O579" i="11"/>
  <c r="P577" i="11"/>
  <c r="R588" i="11"/>
  <c r="P596" i="11"/>
  <c r="Q594" i="11"/>
  <c r="P597" i="11"/>
  <c r="S591" i="11"/>
  <c r="O596" i="11"/>
  <c r="P585" i="11"/>
  <c r="R591" i="11"/>
  <c r="S580" i="11"/>
  <c r="O578" i="11"/>
  <c r="Q576" i="11"/>
  <c r="P576" i="11"/>
  <c r="Q595" i="11"/>
  <c r="O585" i="11"/>
  <c r="O591" i="11"/>
  <c r="R580" i="11"/>
  <c r="S577" i="11"/>
  <c r="P581" i="11"/>
  <c r="P589" i="11"/>
  <c r="R578" i="11"/>
  <c r="Q586" i="11"/>
  <c r="R593" i="11"/>
  <c r="P595" i="11"/>
  <c r="S590" i="11"/>
  <c r="S584" i="11"/>
  <c r="O528" i="11"/>
  <c r="P530" i="11"/>
  <c r="S534" i="11"/>
  <c r="Q539" i="11"/>
  <c r="O544" i="11"/>
  <c r="R548" i="11"/>
  <c r="Q530" i="11"/>
  <c r="O535" i="11"/>
  <c r="R539" i="11"/>
  <c r="P544" i="11"/>
  <c r="S548" i="11"/>
  <c r="R530" i="11"/>
  <c r="P535" i="11"/>
  <c r="S539" i="11"/>
  <c r="Q544" i="11"/>
  <c r="O549" i="11"/>
  <c r="S530" i="11"/>
  <c r="Q535" i="11"/>
  <c r="O540" i="11"/>
  <c r="R544" i="11"/>
  <c r="P549" i="11"/>
  <c r="O531" i="11"/>
  <c r="R535" i="11"/>
  <c r="P540" i="11"/>
  <c r="S544" i="11"/>
  <c r="Q549" i="11"/>
  <c r="P531" i="11"/>
  <c r="S535" i="11"/>
  <c r="Q540" i="11"/>
  <c r="O545" i="11"/>
  <c r="R549" i="11"/>
  <c r="Q531" i="11"/>
  <c r="O536" i="11"/>
  <c r="R540" i="11"/>
  <c r="P545" i="11"/>
  <c r="S549" i="11"/>
  <c r="O529" i="11"/>
  <c r="R533" i="11"/>
  <c r="P538" i="11"/>
  <c r="S542" i="11"/>
  <c r="Q547" i="11"/>
  <c r="O532" i="11"/>
  <c r="R538" i="11"/>
  <c r="Q546" i="11"/>
  <c r="P532" i="11"/>
  <c r="S538" i="11"/>
  <c r="R546" i="11"/>
  <c r="R532" i="11"/>
  <c r="O539" i="11"/>
  <c r="S546" i="11"/>
  <c r="S532" i="11"/>
  <c r="P539" i="11"/>
  <c r="O547" i="11"/>
  <c r="O533" i="11"/>
  <c r="S540" i="11"/>
  <c r="P547" i="11"/>
  <c r="P533" i="11"/>
  <c r="O541" i="11"/>
  <c r="R547" i="11"/>
  <c r="O527" i="11"/>
  <c r="Q533" i="11"/>
  <c r="Q541" i="11"/>
  <c r="S547" i="11"/>
  <c r="Q527" i="11"/>
  <c r="O534" i="11"/>
  <c r="S541" i="11"/>
  <c r="P548" i="11"/>
  <c r="R527" i="11"/>
  <c r="P534" i="11"/>
  <c r="O542" i="11"/>
  <c r="Q548" i="11"/>
  <c r="O537" i="11"/>
  <c r="R537" i="11"/>
  <c r="P537" i="11"/>
  <c r="Q537" i="11"/>
  <c r="P527" i="11"/>
  <c r="S527" i="11"/>
  <c r="S537" i="11"/>
  <c r="P528" i="11"/>
  <c r="O538" i="11"/>
  <c r="R528" i="11"/>
  <c r="R541" i="11"/>
  <c r="S533" i="11"/>
  <c r="Q542" i="11"/>
  <c r="Q534" i="11"/>
  <c r="Q538" i="11"/>
  <c r="P542" i="11"/>
  <c r="P543" i="11"/>
  <c r="Q529" i="11"/>
  <c r="R534" i="11"/>
  <c r="R542" i="11"/>
  <c r="S545" i="11"/>
  <c r="P536" i="11"/>
  <c r="Q536" i="11"/>
  <c r="O543" i="11"/>
  <c r="Q543" i="11"/>
  <c r="R536" i="11"/>
  <c r="Q528" i="11"/>
  <c r="R543" i="11"/>
  <c r="S528" i="11"/>
  <c r="S543" i="11"/>
  <c r="P529" i="11"/>
  <c r="Q545" i="11"/>
  <c r="S529" i="11"/>
  <c r="O530" i="11"/>
  <c r="O548" i="11"/>
  <c r="R531" i="11"/>
  <c r="S531" i="11"/>
  <c r="O546" i="11"/>
  <c r="P546" i="11"/>
  <c r="R529" i="11"/>
  <c r="R545" i="11"/>
  <c r="P541" i="11"/>
  <c r="S536" i="11"/>
  <c r="Q532" i="11"/>
  <c r="O405" i="11"/>
  <c r="S406" i="11"/>
  <c r="S411" i="11"/>
  <c r="S416" i="11"/>
  <c r="S421" i="11"/>
  <c r="S426" i="11"/>
  <c r="O407" i="11"/>
  <c r="O412" i="11"/>
  <c r="O417" i="11"/>
  <c r="O422" i="11"/>
  <c r="R427" i="11"/>
  <c r="P407" i="11"/>
  <c r="P412" i="11"/>
  <c r="P417" i="11"/>
  <c r="P422" i="11"/>
  <c r="S427" i="11"/>
  <c r="Q407" i="11"/>
  <c r="Q412" i="11"/>
  <c r="Q417" i="11"/>
  <c r="Q422" i="11"/>
  <c r="R407" i="11"/>
  <c r="R412" i="11"/>
  <c r="R417" i="11"/>
  <c r="P423" i="11"/>
  <c r="S407" i="11"/>
  <c r="S412" i="11"/>
  <c r="S417" i="11"/>
  <c r="Q423" i="11"/>
  <c r="O408" i="11"/>
  <c r="O413" i="11"/>
  <c r="O418" i="11"/>
  <c r="R423" i="11"/>
  <c r="R405" i="11"/>
  <c r="R410" i="11"/>
  <c r="R415" i="11"/>
  <c r="R420" i="11"/>
  <c r="R425" i="11"/>
  <c r="Q406" i="11"/>
  <c r="O415" i="11"/>
  <c r="S423" i="11"/>
  <c r="R406" i="11"/>
  <c r="P415" i="11"/>
  <c r="O424" i="11"/>
  <c r="P408" i="11"/>
  <c r="Q415" i="11"/>
  <c r="P424" i="11"/>
  <c r="Q408" i="11"/>
  <c r="S415" i="11"/>
  <c r="Q424" i="11"/>
  <c r="R408" i="11"/>
  <c r="O416" i="11"/>
  <c r="R424" i="11"/>
  <c r="S408" i="11"/>
  <c r="P416" i="11"/>
  <c r="S424" i="11"/>
  <c r="O409" i="11"/>
  <c r="Q416" i="11"/>
  <c r="O425" i="11"/>
  <c r="O410" i="11"/>
  <c r="S418" i="11"/>
  <c r="Q425" i="11"/>
  <c r="P410" i="11"/>
  <c r="O419" i="11"/>
  <c r="S425" i="11"/>
  <c r="Q413" i="11"/>
  <c r="R426" i="11"/>
  <c r="R414" i="11"/>
  <c r="R413" i="11"/>
  <c r="Q414" i="11"/>
  <c r="S414" i="11"/>
  <c r="R416" i="11"/>
  <c r="Q419" i="11"/>
  <c r="P409" i="11"/>
  <c r="Q426" i="11"/>
  <c r="P413" i="11"/>
  <c r="Q410" i="11"/>
  <c r="P419" i="11"/>
  <c r="R419" i="11"/>
  <c r="O420" i="11"/>
  <c r="P421" i="11"/>
  <c r="S410" i="11"/>
  <c r="R411" i="11"/>
  <c r="O411" i="11"/>
  <c r="P420" i="11"/>
  <c r="P411" i="11"/>
  <c r="Q411" i="11"/>
  <c r="S419" i="11"/>
  <c r="Q420" i="11"/>
  <c r="S420" i="11"/>
  <c r="O421" i="11"/>
  <c r="S405" i="11"/>
  <c r="O406" i="11"/>
  <c r="Q421" i="11"/>
  <c r="P406" i="11"/>
  <c r="O426" i="11"/>
  <c r="P426" i="11"/>
  <c r="R421" i="11"/>
  <c r="P425" i="11"/>
  <c r="R422" i="11"/>
  <c r="P418" i="11"/>
  <c r="S413" i="11"/>
  <c r="Q409" i="11"/>
  <c r="Q427" i="11"/>
  <c r="S409" i="11"/>
  <c r="Q405" i="11"/>
  <c r="P427" i="11"/>
  <c r="O427" i="11"/>
  <c r="S422" i="11"/>
  <c r="Q418" i="11"/>
  <c r="O414" i="11"/>
  <c r="R409" i="11"/>
  <c r="P405" i="11"/>
  <c r="R418" i="11"/>
  <c r="P414" i="11"/>
  <c r="O423" i="11"/>
  <c r="O551" i="11"/>
  <c r="S554" i="11"/>
  <c r="O561" i="11"/>
  <c r="Q566" i="11"/>
  <c r="O572" i="11"/>
  <c r="O555" i="11"/>
  <c r="P561" i="11"/>
  <c r="S566" i="11"/>
  <c r="P572" i="11"/>
  <c r="P555" i="11"/>
  <c r="Q561" i="11"/>
  <c r="O567" i="11"/>
  <c r="Q572" i="11"/>
  <c r="S555" i="11"/>
  <c r="R561" i="11"/>
  <c r="P567" i="11"/>
  <c r="R572" i="11"/>
  <c r="Q556" i="11"/>
  <c r="S561" i="11"/>
  <c r="Q567" i="11"/>
  <c r="S572" i="11"/>
  <c r="R556" i="11"/>
  <c r="O562" i="11"/>
  <c r="R567" i="11"/>
  <c r="Q573" i="11"/>
  <c r="S556" i="11"/>
  <c r="Q562" i="11"/>
  <c r="S567" i="11"/>
  <c r="R553" i="11"/>
  <c r="O559" i="11"/>
  <c r="P565" i="11"/>
  <c r="R570" i="11"/>
  <c r="S552" i="11"/>
  <c r="R562" i="11"/>
  <c r="Q570" i="11"/>
  <c r="O553" i="11"/>
  <c r="S562" i="11"/>
  <c r="S570" i="11"/>
  <c r="P553" i="11"/>
  <c r="O563" i="11"/>
  <c r="P571" i="11"/>
  <c r="S553" i="11"/>
  <c r="P563" i="11"/>
  <c r="Q571" i="11"/>
  <c r="O554" i="11"/>
  <c r="Q563" i="11"/>
  <c r="R571" i="11"/>
  <c r="P554" i="11"/>
  <c r="R563" i="11"/>
  <c r="S571" i="11"/>
  <c r="Q554" i="11"/>
  <c r="S563" i="11"/>
  <c r="R554" i="11"/>
  <c r="O557" i="11"/>
  <c r="R564" i="11"/>
  <c r="P557" i="11"/>
  <c r="Q565" i="11"/>
  <c r="Q557" i="11"/>
  <c r="S569" i="11"/>
  <c r="R557" i="11"/>
  <c r="O570" i="11"/>
  <c r="O558" i="11"/>
  <c r="P570" i="11"/>
  <c r="P558" i="11"/>
  <c r="Q558" i="11"/>
  <c r="R558" i="11"/>
  <c r="P559" i="11"/>
  <c r="R559" i="11"/>
  <c r="R565" i="11"/>
  <c r="S558" i="11"/>
  <c r="P568" i="11"/>
  <c r="R569" i="11"/>
  <c r="Q559" i="11"/>
  <c r="P560" i="11"/>
  <c r="P566" i="11"/>
  <c r="S560" i="11"/>
  <c r="O569" i="11"/>
  <c r="O564" i="11"/>
  <c r="O566" i="11"/>
  <c r="O568" i="11"/>
  <c r="S565" i="11"/>
  <c r="Q568" i="11"/>
  <c r="O552" i="11"/>
  <c r="P552" i="11"/>
  <c r="Q552" i="11"/>
  <c r="Q551" i="11"/>
  <c r="R552" i="11"/>
  <c r="S564" i="11"/>
  <c r="Q560" i="11"/>
  <c r="O556" i="11"/>
  <c r="R551" i="11"/>
  <c r="P573" i="11"/>
  <c r="S568" i="11"/>
  <c r="Q564" i="11"/>
  <c r="O560" i="11"/>
  <c r="R555" i="11"/>
  <c r="O571" i="11"/>
  <c r="P551" i="11"/>
  <c r="Q553" i="11"/>
  <c r="S559" i="11"/>
  <c r="S573" i="11"/>
  <c r="Q555" i="11"/>
  <c r="R568" i="11"/>
  <c r="R566" i="11"/>
  <c r="P564" i="11"/>
  <c r="S557" i="11"/>
  <c r="Q569" i="11"/>
  <c r="O565" i="11"/>
  <c r="S551" i="11"/>
  <c r="R560" i="11"/>
  <c r="P556" i="11"/>
  <c r="P569" i="11"/>
  <c r="P562" i="11"/>
  <c r="R573" i="11"/>
  <c r="O573" i="11"/>
  <c r="O477" i="11"/>
  <c r="P478" i="11"/>
  <c r="O485" i="11"/>
  <c r="P492" i="11"/>
  <c r="R498" i="11"/>
  <c r="S478" i="11"/>
  <c r="P485" i="11"/>
  <c r="Q492" i="11"/>
  <c r="S498" i="11"/>
  <c r="O479" i="11"/>
  <c r="Q485" i="11"/>
  <c r="O493" i="11"/>
  <c r="P499" i="11"/>
  <c r="P479" i="11"/>
  <c r="R485" i="11"/>
  <c r="P493" i="11"/>
  <c r="S499" i="11"/>
  <c r="S479" i="11"/>
  <c r="R486" i="11"/>
  <c r="Q493" i="11"/>
  <c r="O480" i="11"/>
  <c r="S486" i="11"/>
  <c r="R493" i="11"/>
  <c r="P480" i="11"/>
  <c r="O487" i="11"/>
  <c r="S493" i="11"/>
  <c r="Q483" i="11"/>
  <c r="S489" i="11"/>
  <c r="Q497" i="11"/>
  <c r="Q480" i="11"/>
  <c r="R489" i="11"/>
  <c r="R480" i="11"/>
  <c r="O490" i="11"/>
  <c r="S480" i="11"/>
  <c r="O491" i="11"/>
  <c r="O481" i="11"/>
  <c r="P491" i="11"/>
  <c r="P481" i="11"/>
  <c r="Q491" i="11"/>
  <c r="P482" i="11"/>
  <c r="O492" i="11"/>
  <c r="Q482" i="11"/>
  <c r="O494" i="11"/>
  <c r="P483" i="11"/>
  <c r="Q494" i="11"/>
  <c r="R483" i="11"/>
  <c r="Q495" i="11"/>
  <c r="O488" i="11"/>
  <c r="R488" i="11"/>
  <c r="S488" i="11"/>
  <c r="O489" i="11"/>
  <c r="P489" i="11"/>
  <c r="Q489" i="11"/>
  <c r="R495" i="11"/>
  <c r="R482" i="11"/>
  <c r="R496" i="11"/>
  <c r="P484" i="11"/>
  <c r="S487" i="11"/>
  <c r="Q496" i="11"/>
  <c r="Q484" i="11"/>
  <c r="S496" i="11"/>
  <c r="R497" i="11"/>
  <c r="R484" i="11"/>
  <c r="S484" i="11"/>
  <c r="P494" i="11"/>
  <c r="Q498" i="11"/>
  <c r="R487" i="11"/>
  <c r="S495" i="11"/>
  <c r="S497" i="11"/>
  <c r="O498" i="11"/>
  <c r="P498" i="11"/>
  <c r="S477" i="11"/>
  <c r="O478" i="11"/>
  <c r="P496" i="11"/>
  <c r="S494" i="11"/>
  <c r="S491" i="11"/>
  <c r="Q490" i="11"/>
  <c r="R491" i="11"/>
  <c r="Q487" i="11"/>
  <c r="O486" i="11"/>
  <c r="O483" i="11"/>
  <c r="R481" i="11"/>
  <c r="R478" i="11"/>
  <c r="P477" i="11"/>
  <c r="R494" i="11"/>
  <c r="O496" i="11"/>
  <c r="O499" i="11"/>
  <c r="P487" i="11"/>
  <c r="P490" i="11"/>
  <c r="Q478" i="11"/>
  <c r="Q481" i="11"/>
  <c r="S492" i="11"/>
  <c r="Q486" i="11"/>
  <c r="Q488" i="11"/>
  <c r="O482" i="11"/>
  <c r="O484" i="11"/>
  <c r="Q479" i="11"/>
  <c r="R499" i="11"/>
  <c r="S490" i="11"/>
  <c r="R477" i="11"/>
  <c r="R479" i="11"/>
  <c r="O497" i="11"/>
  <c r="R492" i="11"/>
  <c r="S482" i="11"/>
  <c r="P488" i="11"/>
  <c r="S483" i="11"/>
  <c r="P495" i="11"/>
  <c r="O495" i="11"/>
  <c r="R490" i="11"/>
  <c r="P486" i="11"/>
  <c r="S481" i="11"/>
  <c r="Q477" i="11"/>
  <c r="S485" i="11"/>
  <c r="Q499" i="11"/>
  <c r="P497" i="11"/>
  <c r="O503" i="11"/>
  <c r="P507" i="11"/>
  <c r="R513" i="11"/>
  <c r="P520" i="11"/>
  <c r="O508" i="11"/>
  <c r="S513" i="11"/>
  <c r="Q520" i="11"/>
  <c r="P508" i="11"/>
  <c r="S514" i="11"/>
  <c r="P521" i="11"/>
  <c r="Q508" i="11"/>
  <c r="O515" i="11"/>
  <c r="Q521" i="11"/>
  <c r="R508" i="11"/>
  <c r="P515" i="11"/>
  <c r="R521" i="11"/>
  <c r="S508" i="11"/>
  <c r="Q515" i="11"/>
  <c r="S521" i="11"/>
  <c r="O509" i="11"/>
  <c r="R515" i="11"/>
  <c r="O522" i="11"/>
  <c r="O506" i="11"/>
  <c r="Q512" i="11"/>
  <c r="P518" i="11"/>
  <c r="S524" i="11"/>
  <c r="S506" i="11"/>
  <c r="R517" i="11"/>
  <c r="O507" i="11"/>
  <c r="S517" i="11"/>
  <c r="P509" i="11"/>
  <c r="O518" i="11"/>
  <c r="Q509" i="11"/>
  <c r="P519" i="11"/>
  <c r="Q510" i="11"/>
  <c r="Q519" i="11"/>
  <c r="R510" i="11"/>
  <c r="R519" i="11"/>
  <c r="S510" i="11"/>
  <c r="S519" i="11"/>
  <c r="P511" i="11"/>
  <c r="P522" i="11"/>
  <c r="Q511" i="11"/>
  <c r="Q522" i="11"/>
  <c r="R503" i="11"/>
  <c r="P517" i="11"/>
  <c r="S503" i="11"/>
  <c r="Q517" i="11"/>
  <c r="R522" i="11"/>
  <c r="O504" i="11"/>
  <c r="O520" i="11"/>
  <c r="P504" i="11"/>
  <c r="Q504" i="11"/>
  <c r="R523" i="11"/>
  <c r="R504" i="11"/>
  <c r="S523" i="11"/>
  <c r="O505" i="11"/>
  <c r="P524" i="11"/>
  <c r="P506" i="11"/>
  <c r="S512" i="11"/>
  <c r="O516" i="11"/>
  <c r="Q506" i="11"/>
  <c r="Q513" i="11"/>
  <c r="R506" i="11"/>
  <c r="O511" i="11"/>
  <c r="O513" i="11"/>
  <c r="P513" i="11"/>
  <c r="S515" i="11"/>
  <c r="R511" i="11"/>
  <c r="R512" i="11"/>
  <c r="S516" i="11"/>
  <c r="R524" i="11"/>
  <c r="O517" i="11"/>
  <c r="O524" i="11"/>
  <c r="Q524" i="11"/>
  <c r="R525" i="11"/>
  <c r="S504" i="11"/>
  <c r="S525" i="11"/>
  <c r="P510" i="11"/>
  <c r="Q503" i="11"/>
  <c r="P503" i="11"/>
  <c r="S505" i="11"/>
  <c r="P525" i="11"/>
  <c r="P523" i="11"/>
  <c r="S520" i="11"/>
  <c r="R505" i="11"/>
  <c r="S518" i="11"/>
  <c r="Q516" i="11"/>
  <c r="Q514" i="11"/>
  <c r="O512" i="11"/>
  <c r="O510" i="11"/>
  <c r="R507" i="11"/>
  <c r="O523" i="11"/>
  <c r="O525" i="11"/>
  <c r="R518" i="11"/>
  <c r="R520" i="11"/>
  <c r="P514" i="11"/>
  <c r="P516" i="11"/>
  <c r="Q518" i="11"/>
  <c r="O514" i="11"/>
  <c r="Q523" i="11"/>
  <c r="O519" i="11"/>
  <c r="R514" i="11"/>
  <c r="Q505" i="11"/>
  <c r="S522" i="11"/>
  <c r="S509" i="11"/>
  <c r="P505" i="11"/>
  <c r="Q525" i="11"/>
  <c r="O521" i="11"/>
  <c r="S507" i="11"/>
  <c r="R516" i="11"/>
  <c r="P512" i="11"/>
  <c r="Q507" i="11"/>
  <c r="S511" i="11"/>
  <c r="R509" i="11"/>
  <c r="O429" i="11"/>
  <c r="O445" i="11"/>
  <c r="P441" i="11"/>
  <c r="P439" i="11"/>
  <c r="S446" i="11"/>
  <c r="Q451" i="11"/>
  <c r="R433" i="11"/>
  <c r="R450" i="11"/>
  <c r="P436" i="11"/>
  <c r="O444" i="11"/>
  <c r="R440" i="11"/>
  <c r="S436" i="11"/>
  <c r="S447" i="11"/>
  <c r="Q442" i="11"/>
  <c r="O447" i="11"/>
  <c r="R447" i="11"/>
  <c r="S431" i="11"/>
  <c r="Q445" i="11"/>
  <c r="Q443" i="11"/>
  <c r="O438" i="11"/>
  <c r="P438" i="11"/>
  <c r="P442" i="11"/>
  <c r="P449" i="11"/>
  <c r="O441" i="11"/>
  <c r="O439" i="11"/>
  <c r="S433" i="11"/>
  <c r="O436" i="11"/>
  <c r="S444" i="11"/>
  <c r="R436" i="11"/>
  <c r="R434" i="11"/>
  <c r="P429" i="11"/>
  <c r="O451" i="11"/>
  <c r="O442" i="11"/>
  <c r="Q440" i="11"/>
  <c r="Q436" i="11"/>
  <c r="P430" i="11"/>
  <c r="Q448" i="11"/>
  <c r="R446" i="11"/>
  <c r="P446" i="11"/>
  <c r="R431" i="11"/>
  <c r="S448" i="11"/>
  <c r="P443" i="11"/>
  <c r="P435" i="11"/>
  <c r="S437" i="11"/>
  <c r="Q437" i="11"/>
  <c r="R444" i="11"/>
  <c r="O440" i="11"/>
  <c r="Q434" i="11"/>
  <c r="Q439" i="11"/>
  <c r="O450" i="11"/>
  <c r="Q450" i="11"/>
  <c r="Q446" i="11"/>
  <c r="O435" i="11"/>
  <c r="Q430" i="11"/>
  <c r="Q432" i="11"/>
  <c r="O446" i="11"/>
  <c r="R437" i="11"/>
  <c r="S434" i="11"/>
  <c r="S451" i="11"/>
  <c r="R441" i="11"/>
  <c r="S429" i="11"/>
  <c r="R445" i="11"/>
  <c r="P451" i="11"/>
  <c r="S441" i="11"/>
  <c r="Q444" i="11"/>
  <c r="O433" i="11"/>
  <c r="R435" i="11"/>
  <c r="R430" i="11"/>
  <c r="R432" i="11"/>
  <c r="S450" i="11"/>
  <c r="R443" i="11"/>
  <c r="S449" i="11"/>
  <c r="P433" i="11"/>
  <c r="P437" i="11"/>
  <c r="R451" i="11"/>
  <c r="S432" i="11"/>
  <c r="S442" i="11"/>
  <c r="P450" i="11"/>
  <c r="O434" i="11"/>
  <c r="S443" i="11"/>
  <c r="Q441" i="11"/>
  <c r="R442" i="11"/>
  <c r="O437" i="11"/>
  <c r="Q429" i="11"/>
  <c r="S445" i="11"/>
  <c r="P431" i="11"/>
  <c r="O448" i="11"/>
  <c r="R449" i="11"/>
  <c r="P444" i="11"/>
  <c r="R438" i="11"/>
  <c r="P445" i="11"/>
  <c r="S439" i="11"/>
  <c r="P434" i="11"/>
  <c r="S440" i="11"/>
  <c r="Q435" i="11"/>
  <c r="P447" i="11"/>
  <c r="O449" i="11"/>
  <c r="S438" i="11"/>
  <c r="Q433" i="11"/>
  <c r="O432" i="11"/>
  <c r="O431" i="11"/>
  <c r="Q438" i="11"/>
  <c r="Q449" i="11"/>
  <c r="R439" i="11"/>
  <c r="R429" i="11"/>
  <c r="P432" i="11"/>
  <c r="Q431" i="11"/>
  <c r="O430" i="11"/>
  <c r="P448" i="11"/>
  <c r="P440" i="11"/>
  <c r="Q447" i="11"/>
  <c r="S435" i="11"/>
  <c r="R448" i="11"/>
  <c r="S430" i="11"/>
  <c r="O443" i="11"/>
  <c r="F26" i="21" l="1" a="1"/>
  <c r="F26" i="21" s="1"/>
  <c r="F26" i="18" a="1"/>
  <c r="F26" i="18" s="1"/>
  <c r="F22" i="21" a="1"/>
  <c r="F22" i="21" s="1"/>
  <c r="F22" i="18" a="1"/>
  <c r="F22" i="18" s="1"/>
  <c r="H15" i="21" a="1"/>
  <c r="H15" i="21" s="1"/>
  <c r="H15" i="18" a="1"/>
  <c r="H15" i="18" s="1"/>
  <c r="H29" i="21" a="1"/>
  <c r="H29" i="21" s="1"/>
  <c r="H29" i="18" a="1"/>
  <c r="H29" i="18" s="1"/>
  <c r="H35" i="18" a="1"/>
  <c r="H35" i="18" s="1"/>
  <c r="H35" i="21" a="1"/>
  <c r="H35" i="21" s="1"/>
  <c r="F66" i="21" a="1"/>
  <c r="F66" i="21" s="1"/>
  <c r="F66" i="18" a="1"/>
  <c r="F66" i="18" s="1"/>
  <c r="I20" i="21" a="1"/>
  <c r="I20" i="21" s="1"/>
  <c r="I20" i="18" a="1"/>
  <c r="I20" i="18" s="1"/>
  <c r="I35" i="21" a="1"/>
  <c r="I35" i="21" s="1"/>
  <c r="I35" i="18" a="1"/>
  <c r="I35" i="18" s="1"/>
  <c r="G55" i="21" a="1"/>
  <c r="G55" i="21" s="1"/>
  <c r="G55" i="18" a="1"/>
  <c r="G55" i="18" s="1"/>
  <c r="G69" i="21" a="1"/>
  <c r="G69" i="21" s="1"/>
  <c r="G69" i="18" a="1"/>
  <c r="G69" i="18" s="1"/>
  <c r="F20" i="21" a="1"/>
  <c r="F20" i="21" s="1"/>
  <c r="F20" i="18" a="1"/>
  <c r="F20" i="18" s="1"/>
  <c r="I64" i="21" a="1"/>
  <c r="I64" i="21" s="1"/>
  <c r="I64" i="18" a="1"/>
  <c r="I64" i="18" s="1"/>
  <c r="I54" i="18" a="1"/>
  <c r="I54" i="18" s="1"/>
  <c r="I54" i="21" a="1"/>
  <c r="I54" i="21" s="1"/>
  <c r="I56" i="21" a="1"/>
  <c r="I56" i="21" s="1"/>
  <c r="I56" i="18" a="1"/>
  <c r="I56" i="18" s="1"/>
  <c r="H23" i="21" a="1"/>
  <c r="H23" i="21" s="1"/>
  <c r="H23" i="18" a="1"/>
  <c r="H23" i="18" s="1"/>
  <c r="H31" i="21" a="1"/>
  <c r="H31" i="21" s="1"/>
  <c r="H31" i="18" a="1"/>
  <c r="H31" i="18" s="1"/>
  <c r="G28" i="21" a="1"/>
  <c r="G28" i="21" s="1"/>
  <c r="G28" i="18" a="1"/>
  <c r="G28" i="18" s="1"/>
  <c r="G18" i="18" a="1"/>
  <c r="G18" i="18" s="1"/>
  <c r="G18" i="21" a="1"/>
  <c r="G18" i="21" s="1"/>
  <c r="I36" i="21" a="1"/>
  <c r="I36" i="21" s="1"/>
  <c r="I36" i="18" a="1"/>
  <c r="I36" i="18" s="1"/>
  <c r="G52" i="21" a="1"/>
  <c r="G52" i="21" s="1"/>
  <c r="G52" i="18" a="1"/>
  <c r="G52" i="18" s="1"/>
  <c r="G68" i="21" a="1"/>
  <c r="G68" i="21" s="1"/>
  <c r="G68" i="18" a="1"/>
  <c r="G68" i="18" s="1"/>
  <c r="I67" i="21" a="1"/>
  <c r="I67" i="21" s="1"/>
  <c r="I67" i="18" a="1"/>
  <c r="I67" i="18" s="1"/>
  <c r="F50" i="18" a="1"/>
  <c r="F50" i="18" s="1"/>
  <c r="F50" i="21" a="1"/>
  <c r="F50" i="21" s="1"/>
  <c r="G31" i="18" a="1"/>
  <c r="G31" i="18" s="1"/>
  <c r="G31" i="21" a="1"/>
  <c r="G31" i="21" s="1"/>
  <c r="I32" i="21" a="1"/>
  <c r="I32" i="21" s="1"/>
  <c r="I32" i="18" a="1"/>
  <c r="I32" i="18" s="1"/>
  <c r="G58" i="21" a="1"/>
  <c r="G58" i="21" s="1"/>
  <c r="G58" i="18" a="1"/>
  <c r="G58" i="18" s="1"/>
  <c r="F31" i="21" a="1"/>
  <c r="F31" i="21" s="1"/>
  <c r="F31" i="18" a="1"/>
  <c r="F31" i="18" s="1"/>
  <c r="F33" i="21" a="1"/>
  <c r="F33" i="21" s="1"/>
  <c r="F33" i="18" a="1"/>
  <c r="F33" i="18" s="1"/>
  <c r="I60" i="21" a="1"/>
  <c r="I60" i="21" s="1"/>
  <c r="I60" i="18" a="1"/>
  <c r="I60" i="18" s="1"/>
  <c r="H37" i="18" a="1"/>
  <c r="H37" i="18" s="1"/>
  <c r="H37" i="21" a="1"/>
  <c r="H37" i="21" s="1"/>
  <c r="F63" i="21" a="1"/>
  <c r="F63" i="21" s="1"/>
  <c r="F63" i="18" a="1"/>
  <c r="F63" i="18" s="1"/>
  <c r="I30" i="21" a="1"/>
  <c r="I30" i="21" s="1"/>
  <c r="I30" i="18" a="1"/>
  <c r="I30" i="18" s="1"/>
  <c r="G59" i="21" a="1"/>
  <c r="G59" i="21" s="1"/>
  <c r="G59" i="18" a="1"/>
  <c r="G59" i="18" s="1"/>
  <c r="G64" i="21" a="1"/>
  <c r="G64" i="21" s="1"/>
  <c r="G64" i="18" a="1"/>
  <c r="G64" i="18" s="1"/>
  <c r="F17" i="21" a="1"/>
  <c r="F17" i="21" s="1"/>
  <c r="F17" i="18" a="1"/>
  <c r="F17" i="18" s="1"/>
  <c r="G57" i="21" a="1"/>
  <c r="G57" i="21" s="1"/>
  <c r="G57" i="18" a="1"/>
  <c r="G57" i="18" s="1"/>
  <c r="G54" i="21" a="1"/>
  <c r="G54" i="21" s="1"/>
  <c r="G54" i="18" a="1"/>
  <c r="G54" i="18" s="1"/>
  <c r="G51" i="21" a="1"/>
  <c r="G51" i="21" s="1"/>
  <c r="G51" i="18" a="1"/>
  <c r="G51" i="18" s="1"/>
  <c r="I48" i="21" a="1"/>
  <c r="I48" i="21" s="1"/>
  <c r="I48" i="18" a="1"/>
  <c r="I48" i="18" s="1"/>
  <c r="H24" i="21" a="1"/>
  <c r="H24" i="21" s="1"/>
  <c r="H24" i="18" a="1"/>
  <c r="H24" i="18" s="1"/>
  <c r="H22" i="21" a="1"/>
  <c r="H22" i="21" s="1"/>
  <c r="H22" i="18" a="1"/>
  <c r="H22" i="18" s="1"/>
  <c r="H20" i="21" a="1"/>
  <c r="H20" i="21" s="1"/>
  <c r="H20" i="18" a="1"/>
  <c r="H20" i="18" s="1"/>
  <c r="F58" i="21" a="1"/>
  <c r="F58" i="21" s="1"/>
  <c r="F58" i="18" a="1"/>
  <c r="F58" i="18" s="1"/>
  <c r="I15" i="18" a="1"/>
  <c r="I15" i="18" s="1"/>
  <c r="I15" i="21" a="1"/>
  <c r="I15" i="21" s="1"/>
  <c r="I24" i="21" a="1"/>
  <c r="I24" i="21" s="1"/>
  <c r="I24" i="18" a="1"/>
  <c r="I24" i="18" s="1"/>
  <c r="F16" i="18" a="1"/>
  <c r="F16" i="18" s="1"/>
  <c r="F16" i="21" a="1"/>
  <c r="F16" i="21" s="1"/>
  <c r="I51" i="21" a="1"/>
  <c r="I51" i="21" s="1"/>
  <c r="I51" i="18" a="1"/>
  <c r="I51" i="18" s="1"/>
  <c r="H16" i="21" a="1"/>
  <c r="H16" i="21" s="1"/>
  <c r="H16" i="18" a="1"/>
  <c r="H16" i="18" s="1"/>
  <c r="G24" i="21" a="1"/>
  <c r="G24" i="21" s="1"/>
  <c r="G24" i="18" a="1"/>
  <c r="G24" i="18" s="1"/>
  <c r="G37" i="21" a="1"/>
  <c r="G37" i="21" s="1"/>
  <c r="G37" i="18" a="1"/>
  <c r="G37" i="18" s="1"/>
  <c r="G27" i="18" a="1"/>
  <c r="G27" i="18" s="1"/>
  <c r="G27" i="21" a="1"/>
  <c r="G27" i="21" s="1"/>
  <c r="G61" i="18" a="1"/>
  <c r="G61" i="18" s="1"/>
  <c r="G61" i="21" a="1"/>
  <c r="G61" i="21" s="1"/>
  <c r="F37" i="18" a="1"/>
  <c r="F37" i="18" s="1"/>
  <c r="F37" i="21" a="1"/>
  <c r="F37" i="21" s="1"/>
  <c r="F35" i="21" a="1"/>
  <c r="F35" i="21" s="1"/>
  <c r="F35" i="18" a="1"/>
  <c r="F35" i="18" s="1"/>
  <c r="I62" i="21" a="1"/>
  <c r="I62" i="21" s="1"/>
  <c r="I62" i="18" a="1"/>
  <c r="I62" i="18" s="1"/>
  <c r="I55" i="18" a="1"/>
  <c r="I55" i="18" s="1"/>
  <c r="I55" i="21" a="1"/>
  <c r="I55" i="21" s="1"/>
  <c r="F60" i="21" a="1"/>
  <c r="F60" i="21" s="1"/>
  <c r="F60" i="18" a="1"/>
  <c r="F60" i="18" s="1"/>
  <c r="I34" i="18" a="1"/>
  <c r="I34" i="18" s="1"/>
  <c r="I34" i="21" a="1"/>
  <c r="I34" i="21" s="1"/>
  <c r="F55" i="21" a="1"/>
  <c r="F55" i="21" s="1"/>
  <c r="F55" i="18" a="1"/>
  <c r="F55" i="18" s="1"/>
  <c r="G25" i="21" a="1"/>
  <c r="G25" i="21" s="1"/>
  <c r="G25" i="18" a="1"/>
  <c r="G25" i="18" s="1"/>
  <c r="I26" i="18" a="1"/>
  <c r="I26" i="18" s="1"/>
  <c r="I26" i="21" a="1"/>
  <c r="I26" i="21" s="1"/>
  <c r="I22" i="21" a="1"/>
  <c r="I22" i="21" s="1"/>
  <c r="I22" i="18" a="1"/>
  <c r="I22" i="18" s="1"/>
  <c r="I23" i="21" a="1"/>
  <c r="I23" i="21" s="1"/>
  <c r="I23" i="18" a="1"/>
  <c r="I23" i="18" s="1"/>
  <c r="G66" i="21" a="1"/>
  <c r="G66" i="21" s="1"/>
  <c r="G66" i="18" a="1"/>
  <c r="G66" i="18" s="1"/>
  <c r="G50" i="18" a="1"/>
  <c r="G50" i="18" s="1"/>
  <c r="G50" i="21" a="1"/>
  <c r="G50" i="21" s="1"/>
  <c r="F32" i="18" a="1"/>
  <c r="F32" i="18" s="1"/>
  <c r="F32" i="21" a="1"/>
  <c r="F32" i="21" s="1"/>
  <c r="I49" i="21" a="1"/>
  <c r="I49" i="21" s="1"/>
  <c r="I49" i="18" a="1"/>
  <c r="I49" i="18" s="1"/>
  <c r="F51" i="21" a="1"/>
  <c r="F51" i="21" s="1"/>
  <c r="F51" i="18" a="1"/>
  <c r="F51" i="18" s="1"/>
  <c r="F56" i="18" a="1"/>
  <c r="F56" i="18" s="1"/>
  <c r="F56" i="21" a="1"/>
  <c r="F56" i="21" s="1"/>
  <c r="F59" i="21" a="1"/>
  <c r="F59" i="21" s="1"/>
  <c r="F59" i="18" a="1"/>
  <c r="F59" i="18" s="1"/>
  <c r="G36" i="21" a="1"/>
  <c r="G36" i="21" s="1"/>
  <c r="G36" i="18" a="1"/>
  <c r="G36" i="18" s="1"/>
  <c r="I17" i="21" a="1"/>
  <c r="I17" i="21" s="1"/>
  <c r="I17" i="18" a="1"/>
  <c r="I17" i="18" s="1"/>
  <c r="I27" i="21" a="1"/>
  <c r="I27" i="21" s="1"/>
  <c r="I27" i="18" a="1"/>
  <c r="I27" i="18" s="1"/>
  <c r="G56" i="21" a="1"/>
  <c r="G56" i="21" s="1"/>
  <c r="G56" i="18" a="1"/>
  <c r="G56" i="18" s="1"/>
  <c r="G48" i="21" a="1"/>
  <c r="G48" i="21" s="1"/>
  <c r="G48" i="18" a="1"/>
  <c r="G48" i="18" s="1"/>
  <c r="G62" i="21" a="1"/>
  <c r="G62" i="21" s="1"/>
  <c r="G62" i="18" a="1"/>
  <c r="G62" i="18" s="1"/>
  <c r="F30" i="21" a="1"/>
  <c r="F30" i="21" s="1"/>
  <c r="F30" i="18" a="1"/>
  <c r="F30" i="18" s="1"/>
  <c r="I47" i="21" a="1"/>
  <c r="I47" i="21" s="1"/>
  <c r="I47" i="18" a="1"/>
  <c r="I47" i="18" s="1"/>
  <c r="I61" i="21" a="1"/>
  <c r="I61" i="21" s="1"/>
  <c r="I61" i="18" a="1"/>
  <c r="I61" i="18" s="1"/>
  <c r="I66" i="18" a="1"/>
  <c r="I66" i="18" s="1"/>
  <c r="I66" i="21" a="1"/>
  <c r="I66" i="21" s="1"/>
  <c r="H36" i="21" a="1"/>
  <c r="H36" i="21" s="1"/>
  <c r="H36" i="18" a="1"/>
  <c r="H36" i="18" s="1"/>
  <c r="F68" i="21" a="1"/>
  <c r="F68" i="21" s="1"/>
  <c r="F68" i="18" a="1"/>
  <c r="F68" i="18" s="1"/>
  <c r="F54" i="21" a="1"/>
  <c r="F54" i="21" s="1"/>
  <c r="F54" i="18" a="1"/>
  <c r="F54" i="18" s="1"/>
  <c r="I31" i="21" a="1"/>
  <c r="I31" i="21" s="1"/>
  <c r="I31" i="18" a="1"/>
  <c r="I31" i="18" s="1"/>
  <c r="I25" i="21" a="1"/>
  <c r="I25" i="21" s="1"/>
  <c r="I25" i="18" a="1"/>
  <c r="I25" i="18" s="1"/>
  <c r="G53" i="21" a="1"/>
  <c r="G53" i="21" s="1"/>
  <c r="G53" i="18" a="1"/>
  <c r="G53" i="18" s="1"/>
  <c r="F36" i="21" a="1"/>
  <c r="F36" i="21" s="1"/>
  <c r="F36" i="18" a="1"/>
  <c r="F36" i="18" s="1"/>
  <c r="F29" i="21" a="1"/>
  <c r="F29" i="21" s="1"/>
  <c r="F29" i="18" a="1"/>
  <c r="F29" i="18" s="1"/>
  <c r="I52" i="21" a="1"/>
  <c r="I52" i="21" s="1"/>
  <c r="I52" i="18" a="1"/>
  <c r="I52" i="18" s="1"/>
  <c r="H30" i="21" a="1"/>
  <c r="H30" i="21" s="1"/>
  <c r="H30" i="18" a="1"/>
  <c r="H30" i="18" s="1"/>
  <c r="H21" i="18" a="1"/>
  <c r="H21" i="18" s="1"/>
  <c r="H21" i="21" a="1"/>
  <c r="H21" i="21" s="1"/>
  <c r="F49" i="21" a="1"/>
  <c r="F49" i="21" s="1"/>
  <c r="F49" i="18" a="1"/>
  <c r="F49" i="18" s="1"/>
  <c r="G20" i="18" a="1"/>
  <c r="G20" i="18" s="1"/>
  <c r="G20" i="21" a="1"/>
  <c r="G20" i="21" s="1"/>
  <c r="I29" i="21" a="1"/>
  <c r="I29" i="21" s="1"/>
  <c r="I29" i="18" a="1"/>
  <c r="I29" i="18" s="1"/>
  <c r="G67" i="21" a="1"/>
  <c r="G67" i="21" s="1"/>
  <c r="G67" i="18" a="1"/>
  <c r="G67" i="18" s="1"/>
  <c r="F21" i="18" a="1"/>
  <c r="F21" i="18" s="1"/>
  <c r="F21" i="21" a="1"/>
  <c r="F21" i="21" s="1"/>
  <c r="F34" i="21" a="1"/>
  <c r="F34" i="21" s="1"/>
  <c r="F34" i="18" a="1"/>
  <c r="F34" i="18" s="1"/>
  <c r="I69" i="21" a="1"/>
  <c r="I69" i="21" s="1"/>
  <c r="I69" i="18" a="1"/>
  <c r="I69" i="18" s="1"/>
  <c r="I65" i="18" a="1"/>
  <c r="I65" i="18" s="1"/>
  <c r="I65" i="21" a="1"/>
  <c r="I65" i="21" s="1"/>
  <c r="I50" i="18" a="1"/>
  <c r="I50" i="18" s="1"/>
  <c r="I50" i="21" a="1"/>
  <c r="I50" i="21" s="1"/>
  <c r="H32" i="18" a="1"/>
  <c r="H32" i="18" s="1"/>
  <c r="H32" i="21" a="1"/>
  <c r="H32" i="21" s="1"/>
  <c r="H25" i="21" a="1"/>
  <c r="H25" i="21" s="1"/>
  <c r="H25" i="18" a="1"/>
  <c r="H25" i="18" s="1"/>
  <c r="G30" i="21" a="1"/>
  <c r="G30" i="21" s="1"/>
  <c r="G30" i="18" a="1"/>
  <c r="G30" i="18" s="1"/>
  <c r="G34" i="21" a="1"/>
  <c r="G34" i="21" s="1"/>
  <c r="G34" i="18" a="1"/>
  <c r="G34" i="18" s="1"/>
  <c r="H27" i="21" a="1"/>
  <c r="H27" i="21" s="1"/>
  <c r="H27" i="18" a="1"/>
  <c r="H27" i="18" s="1"/>
  <c r="F65" i="21" a="1"/>
  <c r="F65" i="21" s="1"/>
  <c r="F65" i="18" a="1"/>
  <c r="F65" i="18" s="1"/>
  <c r="G16" i="21" a="1"/>
  <c r="G16" i="21" s="1"/>
  <c r="G16" i="18" a="1"/>
  <c r="G16" i="18" s="1"/>
  <c r="G35" i="21" a="1"/>
  <c r="G35" i="21" s="1"/>
  <c r="G35" i="18" a="1"/>
  <c r="G35" i="18" s="1"/>
  <c r="I21" i="21" a="1"/>
  <c r="I21" i="21" s="1"/>
  <c r="I21" i="18" a="1"/>
  <c r="I21" i="18" s="1"/>
  <c r="I16" i="21" a="1"/>
  <c r="I16" i="21" s="1"/>
  <c r="I16" i="18" a="1"/>
  <c r="I16" i="18" s="1"/>
  <c r="I19" i="21" a="1"/>
  <c r="I19" i="21" s="1"/>
  <c r="I19" i="18" a="1"/>
  <c r="I19" i="18" s="1"/>
  <c r="F19" i="21" a="1"/>
  <c r="F19" i="21" s="1"/>
  <c r="F19" i="18" a="1"/>
  <c r="F19" i="18" s="1"/>
  <c r="F24" i="21" a="1"/>
  <c r="F24" i="21" s="1"/>
  <c r="F24" i="18" a="1"/>
  <c r="F24" i="18" s="1"/>
  <c r="I59" i="21" a="1"/>
  <c r="I59" i="21" s="1"/>
  <c r="I59" i="18" a="1"/>
  <c r="I59" i="18" s="1"/>
  <c r="F48" i="21" a="1"/>
  <c r="F48" i="21" s="1"/>
  <c r="F48" i="18" a="1"/>
  <c r="F48" i="18" s="1"/>
  <c r="G33" i="21" a="1"/>
  <c r="G33" i="21" s="1"/>
  <c r="G33" i="18" a="1"/>
  <c r="G33" i="18" s="1"/>
  <c r="G22" i="21" a="1"/>
  <c r="G22" i="21" s="1"/>
  <c r="G22" i="18" a="1"/>
  <c r="G22" i="18" s="1"/>
  <c r="G15" i="21" a="1"/>
  <c r="G15" i="21" s="1"/>
  <c r="G15" i="18" a="1"/>
  <c r="G15" i="18" s="1"/>
  <c r="H34" i="21" a="1"/>
  <c r="H34" i="21" s="1"/>
  <c r="H34" i="18" a="1"/>
  <c r="H34" i="18" s="1"/>
  <c r="F67" i="21" a="1"/>
  <c r="F67" i="21" s="1"/>
  <c r="F67" i="18" a="1"/>
  <c r="F67" i="18" s="1"/>
  <c r="I28" i="21" a="1"/>
  <c r="I28" i="21" s="1"/>
  <c r="I28" i="18" a="1"/>
  <c r="I28" i="18" s="1"/>
  <c r="F62" i="21" a="1"/>
  <c r="F62" i="21" s="1"/>
  <c r="F62" i="18" a="1"/>
  <c r="F62" i="18" s="1"/>
  <c r="F18" i="21" a="1"/>
  <c r="F18" i="21" s="1"/>
  <c r="F18" i="18" a="1"/>
  <c r="F18" i="18" s="1"/>
  <c r="H19" i="21" a="1"/>
  <c r="H19" i="21" s="1"/>
  <c r="H19" i="18" a="1"/>
  <c r="H19" i="18" s="1"/>
  <c r="F57" i="21" a="1"/>
  <c r="F57" i="21" s="1"/>
  <c r="F57" i="18" a="1"/>
  <c r="F57" i="18" s="1"/>
  <c r="I53" i="21" a="1"/>
  <c r="I53" i="21" s="1"/>
  <c r="I53" i="18" a="1"/>
  <c r="I53" i="18" s="1"/>
  <c r="H17" i="21" a="1"/>
  <c r="H17" i="21" s="1"/>
  <c r="H17" i="18" a="1"/>
  <c r="H17" i="18" s="1"/>
  <c r="F61" i="18" a="1"/>
  <c r="F61" i="18" s="1"/>
  <c r="F61" i="21" a="1"/>
  <c r="F61" i="21" s="1"/>
  <c r="F52" i="21" a="1"/>
  <c r="F52" i="21" s="1"/>
  <c r="F52" i="18" a="1"/>
  <c r="F52" i="18" s="1"/>
  <c r="I18" i="21" a="1"/>
  <c r="I18" i="21" s="1"/>
  <c r="I18" i="18" a="1"/>
  <c r="I18" i="18" s="1"/>
  <c r="I57" i="21" a="1"/>
  <c r="I57" i="21" s="1"/>
  <c r="I57" i="18" a="1"/>
  <c r="I57" i="18" s="1"/>
  <c r="I63" i="21" a="1"/>
  <c r="I63" i="21" s="1"/>
  <c r="I63" i="18" a="1"/>
  <c r="I63" i="18" s="1"/>
  <c r="H33" i="21" a="1"/>
  <c r="H33" i="21" s="1"/>
  <c r="H33" i="18" a="1"/>
  <c r="H33" i="18" s="1"/>
  <c r="F64" i="21" a="1"/>
  <c r="F64" i="21" s="1"/>
  <c r="F64" i="18" a="1"/>
  <c r="F64" i="18" s="1"/>
  <c r="F47" i="21" a="1"/>
  <c r="F47" i="21" s="1"/>
  <c r="F47" i="18" a="1"/>
  <c r="F47" i="18" s="1"/>
  <c r="F69" i="21" a="1"/>
  <c r="F69" i="21" s="1"/>
  <c r="F69" i="18" a="1"/>
  <c r="F69" i="18" s="1"/>
  <c r="G29" i="21" a="1"/>
  <c r="G29" i="21" s="1"/>
  <c r="G29" i="18" a="1"/>
  <c r="G29" i="18" s="1"/>
  <c r="G21" i="18" a="1"/>
  <c r="G21" i="18" s="1"/>
  <c r="G21" i="21" a="1"/>
  <c r="G21" i="21" s="1"/>
  <c r="F23" i="21" a="1"/>
  <c r="F23" i="21" s="1"/>
  <c r="F23" i="18" a="1"/>
  <c r="F23" i="18" s="1"/>
  <c r="F25" i="21" a="1"/>
  <c r="F25" i="21" s="1"/>
  <c r="F25" i="18" a="1"/>
  <c r="F25" i="18" s="1"/>
  <c r="G17" i="21" a="1"/>
  <c r="G17" i="21" s="1"/>
  <c r="G17" i="18" a="1"/>
  <c r="G17" i="18" s="1"/>
  <c r="G23" i="21" a="1"/>
  <c r="G23" i="21" s="1"/>
  <c r="G23" i="18" a="1"/>
  <c r="G23" i="18" s="1"/>
  <c r="H26" i="18" a="1"/>
  <c r="H26" i="18" s="1"/>
  <c r="H26" i="21" a="1"/>
  <c r="H26" i="21" s="1"/>
  <c r="G63" i="21" a="1"/>
  <c r="G63" i="21" s="1"/>
  <c r="G63" i="18" a="1"/>
  <c r="G63" i="18" s="1"/>
  <c r="G49" i="18" a="1"/>
  <c r="G49" i="18" s="1"/>
  <c r="G49" i="21" a="1"/>
  <c r="G49" i="21" s="1"/>
  <c r="F28" i="21" a="1"/>
  <c r="F28" i="21" s="1"/>
  <c r="F28" i="18" a="1"/>
  <c r="F28" i="18" s="1"/>
  <c r="F15" i="21" a="1"/>
  <c r="F15" i="21" s="1"/>
  <c r="F15" i="18" a="1"/>
  <c r="F15" i="18" s="1"/>
  <c r="H28" i="21" a="1"/>
  <c r="H28" i="21" s="1"/>
  <c r="H28" i="18" a="1"/>
  <c r="H28" i="18" s="1"/>
  <c r="F53" i="21" a="1"/>
  <c r="F53" i="21" s="1"/>
  <c r="F53" i="18" a="1"/>
  <c r="F53" i="18" s="1"/>
  <c r="G26" i="21" a="1"/>
  <c r="G26" i="21" s="1"/>
  <c r="G26" i="18" a="1"/>
  <c r="G26" i="18" s="1"/>
  <c r="I37" i="18" a="1"/>
  <c r="I37" i="18" s="1"/>
  <c r="I37" i="21" a="1"/>
  <c r="I37" i="21" s="1"/>
  <c r="G47" i="21" a="1"/>
  <c r="G47" i="21" s="1"/>
  <c r="G47" i="18" a="1"/>
  <c r="G47" i="18" s="1"/>
  <c r="I58" i="21" a="1"/>
  <c r="I58" i="21" s="1"/>
  <c r="I58" i="18" a="1"/>
  <c r="I58" i="18" s="1"/>
  <c r="I68" i="21" a="1"/>
  <c r="I68" i="21" s="1"/>
  <c r="I68" i="18" a="1"/>
  <c r="I68" i="18" s="1"/>
  <c r="G32" i="21" a="1"/>
  <c r="G32" i="21" s="1"/>
  <c r="G32" i="18" a="1"/>
  <c r="G32" i="18" s="1"/>
  <c r="G60" i="21" a="1"/>
  <c r="G60" i="21" s="1"/>
  <c r="G60" i="18" a="1"/>
  <c r="G60" i="18" s="1"/>
  <c r="G65" i="21" a="1"/>
  <c r="G65" i="21" s="1"/>
  <c r="G65" i="18" a="1"/>
  <c r="G65" i="18" s="1"/>
  <c r="F27" i="21" a="1"/>
  <c r="F27" i="21" s="1"/>
  <c r="F27" i="18" a="1"/>
  <c r="F27" i="18" s="1"/>
  <c r="H18" i="21" a="1"/>
  <c r="H18" i="21" s="1"/>
  <c r="H18" i="18" a="1"/>
  <c r="H18" i="18" s="1"/>
  <c r="G19" i="21" a="1"/>
  <c r="G19" i="21" s="1"/>
  <c r="G19" i="18" a="1"/>
  <c r="G19" i="18" s="1"/>
  <c r="I33" i="21" a="1"/>
  <c r="I33" i="21" s="1"/>
  <c r="I33" i="18" a="1"/>
  <c r="I33" i="18" s="1"/>
</calcChain>
</file>

<file path=xl/sharedStrings.xml><?xml version="1.0" encoding="utf-8"?>
<sst xmlns="http://schemas.openxmlformats.org/spreadsheetml/2006/main" count="2265" uniqueCount="215">
  <si>
    <t>Información</t>
  </si>
  <si>
    <t>Título</t>
  </si>
  <si>
    <t>Objetivo</t>
  </si>
  <si>
    <t>Versión</t>
  </si>
  <si>
    <t>Versión final tras consulta pública</t>
  </si>
  <si>
    <t>Autor</t>
  </si>
  <si>
    <t>Guía de estilos en Excel</t>
  </si>
  <si>
    <t xml:space="preserve">Nota: Utilizar la opción 'Congelar los paneles' (para cada hoja de cálculo) para mantener la cabecera de la columna y de la fila a la vista cuando se navega por la hoja de cálculo </t>
  </si>
  <si>
    <t xml:space="preserve">Nota: Si una hoja de cálculo abarca más de una página, se sugiere repetir la primera fila de encabezados de columna en todas las páginas (Diseño de página_Repetir filas en extremo superior_Indique la referencia $1:$1, tal y como se hace en esta hoja de cálculo) </t>
  </si>
  <si>
    <r>
      <t xml:space="preserve">Estilos de celda (datos de entrada o </t>
    </r>
    <r>
      <rPr>
        <b/>
        <i/>
        <sz val="14"/>
        <rFont val="Arial"/>
        <family val="2"/>
      </rPr>
      <t>inputs</t>
    </r>
    <r>
      <rPr>
        <b/>
        <sz val="14"/>
        <rFont val="Arial"/>
        <family val="2"/>
      </rPr>
      <t>)</t>
    </r>
  </si>
  <si>
    <r>
      <t>Utilizar estos estilos para identificar los datos de entrada (</t>
    </r>
    <r>
      <rPr>
        <b/>
        <i/>
        <sz val="9"/>
        <rFont val="Arial"/>
        <family val="2"/>
      </rPr>
      <t>inputs</t>
    </r>
    <r>
      <rPr>
        <b/>
        <sz val="9"/>
        <rFont val="Arial"/>
        <family val="2"/>
      </rPr>
      <t>) al modelo</t>
    </r>
  </si>
  <si>
    <t>Nota: Estos estilos cambian prácticamente todo el formato de una celda (excepto los números y la alineación)</t>
  </si>
  <si>
    <t>Parámetro de entrada</t>
  </si>
  <si>
    <t>Desbloqueada</t>
  </si>
  <si>
    <t>Un input (dato de entrada) que puede ser modificado por el usuario (siempre que quiera)</t>
  </si>
  <si>
    <t>Se sugiere configurar el tipo de datos o los valores que los usuarios pueden escribir en una celda. La validación de datos se configura en el cuadro de diálogo 'Validación de datos'</t>
  </si>
  <si>
    <t>Minimum</t>
  </si>
  <si>
    <t>Maximum</t>
  </si>
  <si>
    <t>Si un parámetro puede tomar sólo uno de entre un rango reducido de valores, para controlar el tipo de datos o los valores que los usuarios pueden entrar en una celda, se sugiere configurar la lista en el cuadro de diálogo Validación de Datos_Permitir_Lista, asegurándose de que esté activada la casilla Celda con lista desplegable</t>
  </si>
  <si>
    <t>Acceptable values</t>
  </si>
  <si>
    <t>Dato de entrada</t>
  </si>
  <si>
    <t>Datos reales (modificar únicamente si se dispone de mejores datos)</t>
  </si>
  <si>
    <t>Estimación de valores de entrada</t>
  </si>
  <si>
    <t>Una estimación utilizada ante la falta de datos reales (cambiar únicamente si se dispone de una mejor estimación, o de datos)</t>
  </si>
  <si>
    <t>Cálculo de valores de entrada</t>
  </si>
  <si>
    <t>Bloqueada</t>
  </si>
  <si>
    <t>Datos de entrada del modelo calculados a partir de otros datos de entrada (e.g. valores de entrada interpolados)</t>
  </si>
  <si>
    <t>Enlace (dentro del mismo libro)</t>
  </si>
  <si>
    <t xml:space="preserve">Celda vinculada a una fuente ubicada en otra hoja de cálculo dentro del mismo libro </t>
  </si>
  <si>
    <t>Enlace (a otro libro)</t>
  </si>
  <si>
    <t xml:space="preserve">Celda vinculada a una fuente ubicada en una hoja de cálculo en otro libro </t>
  </si>
  <si>
    <t>Otros estilos de celda</t>
  </si>
  <si>
    <t xml:space="preserve">Utilizar estos estilos para identificar el papel de otras celdas en el modelo </t>
  </si>
  <si>
    <t xml:space="preserve">Nota: Estos estilos cambian sólo el tipo de letra utilizada en una celda </t>
  </si>
  <si>
    <t>Cálculo</t>
  </si>
  <si>
    <t>Un cálculo del modelo</t>
  </si>
  <si>
    <t>Total</t>
  </si>
  <si>
    <t>Total (utilizar si no forma parte de un 'Sub-total de fila' o un 'Total de fila' en una tabla - ver más abajo)</t>
  </si>
  <si>
    <t>Suma de verificación</t>
  </si>
  <si>
    <t>Cálculo secundario cuyo objetivo principal es verificar un resultado (al que por tanto no debería hacerse referencia en ninguna otra parte del modelo)</t>
  </si>
  <si>
    <t>Utilizar este formato condicional para resaltar los valores de error obtenidos a través de la suma de verificación  (ej. valores diferentes a cero)</t>
  </si>
  <si>
    <t>Valor de salida</t>
  </si>
  <si>
    <t>Un resultado clave de esta parte del modelo (en particular uno que será utilizado en otra parte del modelo)</t>
  </si>
  <si>
    <t>Nombre</t>
  </si>
  <si>
    <r>
      <t>Un nombre en Excel aplicable a una o más celdas adjuntas (</t>
    </r>
    <r>
      <rPr>
        <u/>
        <sz val="9"/>
        <rFont val="Arial"/>
        <family val="2"/>
      </rPr>
      <t>Insertar Nombre_Crear)</t>
    </r>
  </si>
  <si>
    <t>Nota</t>
  </si>
  <si>
    <t>Una nota (cuyo tamaño de texto es menor de lo normal)</t>
  </si>
  <si>
    <t>Resaltar una celda con un formato especial</t>
  </si>
  <si>
    <t>Una celda que contiene valores especiales</t>
  </si>
  <si>
    <t xml:space="preserve">Eliminar el resaltado de una celda </t>
  </si>
  <si>
    <t>Una celda que deja de contener valores especiales</t>
  </si>
  <si>
    <t>Formatos de número</t>
  </si>
  <si>
    <t xml:space="preserve">Utilizar estos estilos para formatear números (y fechas) de manera consistente </t>
  </si>
  <si>
    <t>Nota: Todos los formatos de número utilizan un símbolo de separador decimal y de agrupamiento de dígitos (separador de miles), ambos definidos en las Opciones Regionales en el cuadro de diálogo 'Propriedades de Control'. Si desea cambiar los formatos de número, no lo haga aquí, sino en Excel!</t>
  </si>
  <si>
    <t xml:space="preserve">Nota: Casi todos los formatos de número dejan espacio para un ')' a la derecha del número, pero sólo los formatos de moneda utilizan '(…)' para los números negativos </t>
  </si>
  <si>
    <t>Número</t>
  </si>
  <si>
    <t>Número (2pd)</t>
  </si>
  <si>
    <t>Porcentaje</t>
  </si>
  <si>
    <t>Porcentaje (2pd)</t>
  </si>
  <si>
    <t>Moneda</t>
  </si>
  <si>
    <t>Moneda (2pd)</t>
  </si>
  <si>
    <t>Coma</t>
  </si>
  <si>
    <t>Positivo</t>
  </si>
  <si>
    <t>Negativo</t>
  </si>
  <si>
    <t>Cero</t>
  </si>
  <si>
    <t>Texto</t>
  </si>
  <si>
    <t>Moneda
EUR</t>
  </si>
  <si>
    <t>Moneda
EUR (2pd)</t>
  </si>
  <si>
    <t>Moneda Euro</t>
  </si>
  <si>
    <t>Moneda Euro (2pd)</t>
  </si>
  <si>
    <t>Moneda
USD</t>
  </si>
  <si>
    <t>Moneda
USD (2pd)</t>
  </si>
  <si>
    <t xml:space="preserve">Moneda Dólar </t>
  </si>
  <si>
    <t>Modena Dólar (2pd)</t>
  </si>
  <si>
    <t>Moneda
GBP</t>
  </si>
  <si>
    <t>Moneda
GBP (2dp)</t>
  </si>
  <si>
    <t>Moneda Libra Esterlina</t>
  </si>
  <si>
    <t>Moneda Libra Esterlina (2dp)</t>
  </si>
  <si>
    <t>Fecha</t>
  </si>
  <si>
    <t>Fecha (mes)</t>
  </si>
  <si>
    <t>Fecha (año)</t>
  </si>
  <si>
    <t>Estilos de títulos</t>
  </si>
  <si>
    <t>Utilizar estos estilos para formatear los títulos</t>
  </si>
  <si>
    <t>H1</t>
  </si>
  <si>
    <t xml:space="preserve">Nivel 1 </t>
  </si>
  <si>
    <t>H2</t>
  </si>
  <si>
    <t>Nivel 2</t>
  </si>
  <si>
    <t>H3</t>
  </si>
  <si>
    <t>Nivel 3</t>
  </si>
  <si>
    <t>H4</t>
  </si>
  <si>
    <t>Nivel 4</t>
  </si>
  <si>
    <t>Estilos de tablas</t>
  </si>
  <si>
    <t xml:space="preserve">Utilizar estos estilos para formatear las tablas de manera consistente </t>
  </si>
  <si>
    <t xml:space="preserve">Nota: Estos estilos cambian el formato de celda (según se desee en función del contexto) </t>
  </si>
  <si>
    <t>Una tabla simple</t>
  </si>
  <si>
    <t>Encabezado de la columna (texto alineado a la izquierda)</t>
  </si>
  <si>
    <t>Encabezado de la columna</t>
  </si>
  <si>
    <t>Encabezado de la fila</t>
  </si>
  <si>
    <t>(Última fila)</t>
  </si>
  <si>
    <t>Ejemplo de una tabla más compleja</t>
  </si>
  <si>
    <t>Encabezado de la columa (sin ajustar el texto)</t>
  </si>
  <si>
    <t>Encabezado de la columna (sin ajustar el texto)</t>
  </si>
  <si>
    <t>Encabezado de la columna (no en negrita)</t>
  </si>
  <si>
    <t>(tabla sin sombreado)</t>
  </si>
  <si>
    <t>(tabla con sombreado)</t>
  </si>
  <si>
    <t>Encabezado de la fila (sangría)</t>
  </si>
  <si>
    <t xml:space="preserve">Sub-total de fila </t>
  </si>
  <si>
    <t>Total de fila</t>
  </si>
  <si>
    <t xml:space="preserve">Ejemplos de uso </t>
  </si>
  <si>
    <t xml:space="preserve">Nota: Para evitar posibles confusiones y errores en esta plantilla, no se han creado los nombres falsos que se muestran a continuación </t>
  </si>
  <si>
    <t>Número de suscriptores (fin de año)</t>
  </si>
  <si>
    <t>Servicio</t>
  </si>
  <si>
    <t>Unidad</t>
  </si>
  <si>
    <t>Notas</t>
  </si>
  <si>
    <t>Suscriptores.Por servicio.Fin de año</t>
  </si>
  <si>
    <t>Dial-up</t>
  </si>
  <si>
    <t>Suscriptores</t>
  </si>
  <si>
    <t>Interpolación lineal</t>
  </si>
  <si>
    <t>ADSL</t>
  </si>
  <si>
    <t>Cable módem</t>
  </si>
  <si>
    <t>Datos tomados de la tabla anterior</t>
  </si>
  <si>
    <t>Datos tomados del fichero Cable_modem.xls</t>
  </si>
  <si>
    <t>Número de suscriptores (promedio simple)</t>
  </si>
  <si>
    <t>Suscriptores.Promedio.Anual.Total</t>
  </si>
  <si>
    <t>Listas</t>
  </si>
  <si>
    <t>Velocidad de bajada</t>
  </si>
  <si>
    <t>Minutes to Mbps</t>
  </si>
  <si>
    <t>Network_minutes_per_Mbps</t>
  </si>
  <si>
    <t>vel.SAIB</t>
  </si>
  <si>
    <t>Distribución según el tipo de servicio</t>
  </si>
  <si>
    <t>Fuente</t>
  </si>
  <si>
    <t>Periodo</t>
  </si>
  <si>
    <t>Unidades</t>
  </si>
  <si>
    <t>Check</t>
  </si>
  <si>
    <t>Costo mensual por usuario</t>
  </si>
  <si>
    <t>Costo total SCyD</t>
  </si>
  <si>
    <t>Local</t>
  </si>
  <si>
    <t>MXN</t>
  </si>
  <si>
    <t>Regional</t>
  </si>
  <si>
    <t>Nacional</t>
  </si>
  <si>
    <t>Tráfico total SCyD</t>
  </si>
  <si>
    <t>Mbps</t>
  </si>
  <si>
    <t>Costo unitario del SCyD</t>
  </si>
  <si>
    <t>MXN/Mbps/mes</t>
  </si>
  <si>
    <t>niveles.desagregacion</t>
  </si>
  <si>
    <t>Factor de capacidad</t>
  </si>
  <si>
    <t>Factor simetría</t>
  </si>
  <si>
    <t>Simétrico</t>
  </si>
  <si>
    <t xml:space="preserve">IFT </t>
  </si>
  <si>
    <t>Asimétrico</t>
  </si>
  <si>
    <t>simetria.SAIB</t>
  </si>
  <si>
    <t>factor.simetria.SAIB</t>
  </si>
  <si>
    <t>Factor calidad</t>
  </si>
  <si>
    <t>Calidad Best Effort</t>
  </si>
  <si>
    <t>Calidad Datos Generales</t>
  </si>
  <si>
    <t>Calidad Doble</t>
  </si>
  <si>
    <t>Calidad Triple</t>
  </si>
  <si>
    <t>calidad.SAIB</t>
  </si>
  <si>
    <t>factor.calidad.SAIB</t>
  </si>
  <si>
    <t>Factor velocidad</t>
  </si>
  <si>
    <t>3 Mbps</t>
  </si>
  <si>
    <t>Estimación basado en datos de los operadores</t>
  </si>
  <si>
    <t>5 Mbps</t>
  </si>
  <si>
    <t>10 Mbps</t>
  </si>
  <si>
    <t>15 Mbps</t>
  </si>
  <si>
    <t>20 Mbps</t>
  </si>
  <si>
    <t>30 Mbps</t>
  </si>
  <si>
    <t>40 Mbps</t>
  </si>
  <si>
    <t>50 Mbps</t>
  </si>
  <si>
    <t>60 Mbps</t>
  </si>
  <si>
    <t>70 Mbps</t>
  </si>
  <si>
    <t>80 Mbps</t>
  </si>
  <si>
    <t>100 Mbps</t>
  </si>
  <si>
    <t>120 Mbps</t>
  </si>
  <si>
    <t>150 Mbps</t>
  </si>
  <si>
    <t>200 Mbps</t>
  </si>
  <si>
    <t>250 Mbps</t>
  </si>
  <si>
    <t>300 Mbps</t>
  </si>
  <si>
    <t>350 Mbps</t>
  </si>
  <si>
    <t>400 Mbps</t>
  </si>
  <si>
    <t>500 Mbps</t>
  </si>
  <si>
    <t>750 Mbps</t>
  </si>
  <si>
    <t>1000 Mbps</t>
  </si>
  <si>
    <t>factor.vel.SAIB</t>
  </si>
  <si>
    <t>Costos de acceso</t>
  </si>
  <si>
    <t>Precio unitario</t>
  </si>
  <si>
    <t>Bucle de cobre</t>
  </si>
  <si>
    <t>Modelo Integral de Acceso Fijo y estimación AM</t>
  </si>
  <si>
    <t>Valores correspondientes al vigente para 2023, los años posteriores han sido estimados conforme a los datos del pasado (aplicando un crecimiento correspondiente a la tasa de crecimiento media de los últimos 5 años) - estos datos serán actualizados con los datos que se obtengán de la revisión del modelo Integral de Acceso Fijo</t>
  </si>
  <si>
    <t>Bucle de fibra</t>
  </si>
  <si>
    <t>Promedio bucles</t>
  </si>
  <si>
    <t>Precio unitario por velocidad</t>
  </si>
  <si>
    <t>costos.acceso</t>
  </si>
  <si>
    <t>Cálculo del costo de transporte por tipo de servicio</t>
  </si>
  <si>
    <t>Costo mensual por cliente por tipo de servicio</t>
  </si>
  <si>
    <t>Costo mensual por cliente - Nacional</t>
  </si>
  <si>
    <t>Factor simetria</t>
  </si>
  <si>
    <t>Factor total</t>
  </si>
  <si>
    <t xml:space="preserve"> </t>
  </si>
  <si>
    <t>MXN/linea/mes</t>
  </si>
  <si>
    <t>Costo mensual por cliente - Regional</t>
  </si>
  <si>
    <t>Costo mensual por cliente - Local</t>
  </si>
  <si>
    <t>Resultados Caso I</t>
  </si>
  <si>
    <t>Año seleccionado</t>
  </si>
  <si>
    <t>Incluir costos de acceso?</t>
  </si>
  <si>
    <t>Simetría</t>
  </si>
  <si>
    <t>Agregación</t>
  </si>
  <si>
    <t>Calidad</t>
  </si>
  <si>
    <t>Resultados Caso II</t>
  </si>
  <si>
    <t>No</t>
  </si>
  <si>
    <t>2 Mbps</t>
  </si>
  <si>
    <t>Sí</t>
  </si>
  <si>
    <t>Módulo SAIB</t>
  </si>
  <si>
    <t>Cálculo del costo asociado al SAIB</t>
  </si>
  <si>
    <t>Dirección General de Compartición de Infraestructura-UPR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</si>
</sst>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1">
    <numFmt numFmtId="41" formatCode="_-* #,##0_-;\-* #,##0_-;_-* &quot;-&quot;_-;_-@_-"/>
    <numFmt numFmtId="44" formatCode="_-&quot;$&quot;* #,##0.00_-;\-&quot;$&quot;* #,##0.00_-;_-&quot;$&quot;* &quot;-&quot;??_-;_-@_-"/>
    <numFmt numFmtId="43" formatCode="_-* #,##0.00_-;\-* #,##0.00_-;_-* &quot;-&quot;??_-;_-@_-"/>
    <numFmt numFmtId="164" formatCode="_(&quot;$&quot;* #,##0.00_);_(&quot;$&quot;* \(#,##0.00\);_(&quot;$&quot;* &quot;-&quot;??_);_(@_)"/>
    <numFmt numFmtId="165" formatCode="_(* #,##0.00_);_(* \(#,##0.00\);_(* &quot;-&quot;??_);_(@_)"/>
    <numFmt numFmtId="166" formatCode="#,##0_);[Red]\-#,##0_);0_);@_)"/>
    <numFmt numFmtId="167" formatCode="#,##0.00_);[Red]\-#,##0.00_);0.00_);@_)"/>
    <numFmt numFmtId="168" formatCode="&quot;$&quot;#,##0.00"/>
    <numFmt numFmtId="169" formatCode="* _(#,##0_);[Red]* \(#,##0\);* _(&quot;-&quot;?_);@_)"/>
    <numFmt numFmtId="170" formatCode="* _(#,##0.00_);[Red]* \(#,##0.00\);* _(&quot;-&quot;?_);@_)"/>
    <numFmt numFmtId="171" formatCode="\$\ * _(#,##0_);[Red]\$\ * \(#,##0\);\$\ * _(&quot;-&quot;?_);@_)"/>
    <numFmt numFmtId="172" formatCode="\$\ * _(#,##0.00_);[Red]\$\ * \(#,##0.00\);\$\ * _(&quot;-&quot;?_);@_)"/>
    <numFmt numFmtId="173" formatCode="[$EUR]\ * _(#,##0_);[Red][$EUR]\ * \(#,##0\);[$EUR]\ * _(&quot;-&quot;?_);@_)"/>
    <numFmt numFmtId="174" formatCode="[$EUR]\ * _(#,##0.00_);[Red][$EUR]\ * \(#,##0.00\);[$EUR]\ * _(&quot;-&quot;?_);@_)"/>
    <numFmt numFmtId="175" formatCode="\€\ * _(#,##0_);[Red]\€\ * \(#,##0\);\€\ * _(&quot;-&quot;?_);@_)"/>
    <numFmt numFmtId="176" formatCode="\€\ * _(#,##0.00_);[Red]\€\ * \(#,##0.00\);\€\ * _(&quot;-&quot;?_);@_)"/>
    <numFmt numFmtId="177" formatCode="[$GBP]\ * _(#,##0_);[Red][$GBP]\ * \(#,##0\);[$GBP]\ * _(&quot;-&quot;?_);@_)"/>
    <numFmt numFmtId="178" formatCode="[$GBP]\ * _(#,##0.00_);[Red][$GBP]\ * \(#,##0.00\);[$GBP]\ * _(&quot;-&quot;?_);@_)"/>
    <numFmt numFmtId="179" formatCode="\£\ * _(#,##0_);[Red]\£\ * \(#,##0\);\£\ * _(&quot;-&quot;?_);@_)"/>
    <numFmt numFmtId="180" formatCode="\£\ * _(#,##0.00_);[Red]\£\ * \(#,##0.00\);\£\ * _(&quot;-&quot;?_);@_)"/>
    <numFmt numFmtId="181" formatCode="[$USD]\ * _(#,##0_);[Red][$USD]\ * \(#,##0\);[$USD]\ * _(&quot;-&quot;?_);@_)"/>
    <numFmt numFmtId="182" formatCode="[$USD]\ * _(#,##0.00_);[Red][$USD]\ * \(#,##0.00\);[$USD]\ * _(&quot;-&quot;?_);@_)"/>
    <numFmt numFmtId="183" formatCode="dd\ mmm\ yy_)"/>
    <numFmt numFmtId="184" formatCode="mmm\ yy_)"/>
    <numFmt numFmtId="185" formatCode="yyyy_)"/>
    <numFmt numFmtId="186" formatCode="#,##0_);[Red]\-#,##0_);&quot;-&quot;?_);@_)"/>
    <numFmt numFmtId="187" formatCode="#,##0.00_);[Red]\-#,##0.00_);&quot;-&quot;?_);@_)"/>
    <numFmt numFmtId="188" formatCode="#,##0%;[Red]\-#,##0%;&quot;-&quot;\%;@_)"/>
    <numFmt numFmtId="189" formatCode="#,##0.00%;[Red]\-#,##0.00%;&quot;-&quot;\%;@_)"/>
    <numFmt numFmtId="190" formatCode="#,##0_);[Red]\-#,##0_);* _(&quot;-&quot;?_);@_)"/>
    <numFmt numFmtId="191" formatCode="#,##0.00%;[Red]\-#,##0.00%;0.00%;@_)"/>
    <numFmt numFmtId="192" formatCode="0.0_)\%;\(0.0\)\%;0.0_)\%;@_)_%"/>
    <numFmt numFmtId="193" formatCode="0.0_)%;\(0.0&quot;)%&quot;;0.0_)%;@_)_%"/>
    <numFmt numFmtId="194" formatCode="&quot;£&quot;_(#,##0.00_);&quot;£&quot;\(#,##0.00\);&quot;£&quot;_(0.00_);@_)"/>
    <numFmt numFmtId="195" formatCode="#,##0.0_)_%;\(#,##0.0\)_%;0.0_)_%;@_)_%"/>
    <numFmt numFmtId="196" formatCode="\€_(#,##0.00_);\€\(#,##0.00\);\€_(0.00_);@_)"/>
    <numFmt numFmtId="197" formatCode="#,##0.0_);\(#,##0.0\);#,##0.0_);@_)"/>
    <numFmt numFmtId="198" formatCode="#,##0_)\x;\(#,##0\)\x;0_)\x;@_)_x"/>
    <numFmt numFmtId="199" formatCode="\£_(#,##0.00_);&quot;£(&quot;#,##0.00\);\£_(0.00_);@_)"/>
    <numFmt numFmtId="200" formatCode="&quot;$&quot;#,##0.000_);\(&quot;$&quot;#,##0.000\)"/>
    <numFmt numFmtId="201" formatCode="#,##0.00_);\(#,##0.00\);0.00_);@_)"/>
    <numFmt numFmtId="202" formatCode="0.0000000"/>
    <numFmt numFmtId="203" formatCode="#,##0\ \ "/>
    <numFmt numFmtId="204" formatCode="#,##0.00_ ;[Red]\-#,##0.00;\-"/>
    <numFmt numFmtId="205" formatCode="[&gt;=0]&quot;OK ...     &quot;;[Red]General;&quot;???&quot;;[Red]General"/>
    <numFmt numFmtId="206" formatCode="#,##0_ ;[Red]\-#,##0;\-"/>
    <numFmt numFmtId="207" formatCode="0.000"/>
    <numFmt numFmtId="208" formatCode="\€_(#,##0.00_);&quot;€(&quot;#,##0.00\);\€_(0.00_);@_)"/>
    <numFmt numFmtId="209" formatCode="0.0_)"/>
    <numFmt numFmtId="210" formatCode="_(* #,##0.00_);_(* \(#,##0.00\);_(* \-??_);_(@_)"/>
    <numFmt numFmtId="211" formatCode="0.0000"/>
    <numFmt numFmtId="212" formatCode="#,##0_)\x;\(#,##0&quot;)x&quot;;0_)\x;@_)_x"/>
    <numFmt numFmtId="213" formatCode="&quot;$&quot;#,##0.0_);\(&quot;$&quot;#,##0.0\)"/>
    <numFmt numFmtId="214" formatCode="#,##0_)_x;\(#,##0\)_x;0_)_x;@_)_x"/>
    <numFmt numFmtId="215" formatCode="d/m/yyyy"/>
    <numFmt numFmtId="216" formatCode="0.00;[Red]0.00"/>
    <numFmt numFmtId="217" formatCode="00000000"/>
    <numFmt numFmtId="218" formatCode="#,##0,;\-#,##0,"/>
    <numFmt numFmtId="219" formatCode="0.000_)"/>
    <numFmt numFmtId="220" formatCode="_-* #,##0\ _P_t_s_-;\-* #,##0\ _P_t_s_-;_-* &quot;-&quot;\ _P_t_s_-;_-@_-"/>
    <numFmt numFmtId="221" formatCode="0.0%"/>
    <numFmt numFmtId="222" formatCode="0.0"/>
    <numFmt numFmtId="223" formatCode="yyyy/mm/dd;@"/>
    <numFmt numFmtId="224" formatCode="dd\ mmm\ yy"/>
    <numFmt numFmtId="225" formatCode="ddd* yyyy\-mm\-dd"/>
    <numFmt numFmtId="226" formatCode="_-[$€-2]* #,##0.00_-;\-[$€-2]* #,##0.00_-;_-[$€-2]* &quot;-&quot;??_-"/>
    <numFmt numFmtId="227" formatCode="_([$€-2]* #,##0.00_);_([$€-2]* \(#,##0.00\);_([$€-2]* &quot;-&quot;??_)"/>
    <numFmt numFmtId="228" formatCode="_-* #,##0.00\ [$€]_-;\-* #,##0.00\ [$€]_-;_-* &quot;-&quot;??\ [$€]_-;_-@_-"/>
    <numFmt numFmtId="229" formatCode="####"/>
    <numFmt numFmtId="230" formatCode="#,##0.0_);\(#,##0.0\)"/>
    <numFmt numFmtId="231" formatCode="#,##0.0"/>
    <numFmt numFmtId="232" formatCode="[=0]#;#,##0.0"/>
    <numFmt numFmtId="233" formatCode="#,##0.0\ \P;[Red]\-#,##0.0\ \P"/>
    <numFmt numFmtId="234" formatCode="#,##0.00_);[Red]\-#,##0.00_);\-_);@_)"/>
    <numFmt numFmtId="235" formatCode="#,##0_);[Red]\-#,##0_);\-_);@_)"/>
    <numFmt numFmtId="236" formatCode="#,##0%;[Red]\-#,##0%;0%;@_)"/>
    <numFmt numFmtId="237" formatCode="0%;[Red]\-0%"/>
    <numFmt numFmtId="238" formatCode="&quot;Re-Nr. 2001-&quot;00\ 00\ 00"/>
    <numFmt numFmtId="239" formatCode="0.00%;[Red]\-0.00%"/>
    <numFmt numFmtId="240" formatCode="0%\);[Red]\(0%"/>
    <numFmt numFmtId="241" formatCode="_-* #,##0.00\ _€_-;\-* #,##0.00\ _€_-;_-* &quot;-&quot;??\ _€_-;_-@_-"/>
  </numFmts>
  <fonts count="147">
    <font>
      <sz val="9"/>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9"/>
      <name val="Arial"/>
      <family val="2"/>
    </font>
    <font>
      <b/>
      <sz val="22"/>
      <name val="Arial"/>
      <family val="2"/>
    </font>
    <font>
      <b/>
      <sz val="14"/>
      <name val="Arial"/>
      <family val="2"/>
    </font>
    <font>
      <b/>
      <sz val="12"/>
      <name val="Arial"/>
      <family val="2"/>
    </font>
    <font>
      <b/>
      <sz val="9"/>
      <color rgb="FFFFFFFF"/>
      <name val="Arial"/>
      <family val="2"/>
    </font>
    <font>
      <sz val="10"/>
      <name val="Arial"/>
      <family val="2"/>
    </font>
    <font>
      <sz val="9"/>
      <color theme="1"/>
      <name val="Arial"/>
      <family val="2"/>
    </font>
    <font>
      <b/>
      <sz val="9"/>
      <name val="Arial"/>
      <family val="2"/>
    </font>
    <font>
      <sz val="9"/>
      <color rgb="FFC00000"/>
      <name val="Arial"/>
      <family val="2"/>
    </font>
    <font>
      <b/>
      <sz val="9"/>
      <color indexed="63"/>
      <name val="Arial"/>
      <family val="2"/>
    </font>
    <font>
      <sz val="8"/>
      <name val="Arial"/>
      <family val="2"/>
    </font>
    <font>
      <i/>
      <sz val="9"/>
      <color indexed="55"/>
      <name val="Arial"/>
      <family val="2"/>
    </font>
    <font>
      <i/>
      <sz val="9"/>
      <color indexed="16"/>
      <name val="Arial"/>
      <family val="2"/>
    </font>
    <font>
      <sz val="11"/>
      <color theme="1"/>
      <name val="Arial"/>
      <family val="2"/>
    </font>
    <font>
      <b/>
      <sz val="16"/>
      <color theme="1"/>
      <name val="Arial"/>
      <family val="2"/>
    </font>
    <font>
      <sz val="9"/>
      <color rgb="FFFFFFFF"/>
      <name val="Arial"/>
      <family val="2"/>
    </font>
    <font>
      <b/>
      <sz val="18"/>
      <name val="Arial"/>
      <family val="2"/>
    </font>
    <font>
      <sz val="14"/>
      <name val="Arial"/>
      <family val="2"/>
    </font>
    <font>
      <sz val="10"/>
      <name val="Times New Roman"/>
      <family val="1"/>
    </font>
    <font>
      <i/>
      <sz val="9"/>
      <color rgb="FFC4123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8"/>
      <color indexed="10"/>
      <name val="Arial"/>
      <family val="2"/>
    </font>
    <font>
      <sz val="9"/>
      <color indexed="10"/>
      <name val="Arial"/>
      <family val="2"/>
    </font>
    <font>
      <sz val="10.25"/>
      <name val="Arial"/>
      <family val="2"/>
    </font>
    <font>
      <sz val="12"/>
      <name val="Times New Roman"/>
      <family val="1"/>
    </font>
    <font>
      <sz val="10"/>
      <name val="MS Sans Serif"/>
      <family val="2"/>
    </font>
    <font>
      <sz val="10"/>
      <name val="Arial MT"/>
    </font>
    <font>
      <sz val="10"/>
      <name val="Tahoma"/>
      <family val="2"/>
    </font>
    <font>
      <b/>
      <sz val="10"/>
      <name val="Arial"/>
      <family val="2"/>
    </font>
    <font>
      <b/>
      <sz val="10"/>
      <name val="Tahoma"/>
      <family val="2"/>
    </font>
    <font>
      <i/>
      <sz val="10"/>
      <name val="Arial"/>
      <family val="2"/>
    </font>
    <font>
      <i/>
      <sz val="10"/>
      <name val="Tahoma"/>
      <family val="2"/>
    </font>
    <font>
      <b/>
      <i/>
      <sz val="10"/>
      <name val="Arial"/>
      <family val="2"/>
    </font>
    <font>
      <b/>
      <i/>
      <sz val="10"/>
      <name val="Tahoma"/>
      <family val="2"/>
    </font>
    <font>
      <b/>
      <i/>
      <sz val="9"/>
      <name val="Arial"/>
      <family val="2"/>
    </font>
    <font>
      <b/>
      <i/>
      <sz val="9"/>
      <name val="Tahoma"/>
      <family val="2"/>
    </font>
    <font>
      <b/>
      <sz val="9"/>
      <name val="Tahoma"/>
      <family val="2"/>
    </font>
    <font>
      <sz val="8"/>
      <name val="Tahoma"/>
      <family val="2"/>
    </font>
    <font>
      <sz val="10"/>
      <name val="CorpoS"/>
    </font>
    <font>
      <i/>
      <sz val="9"/>
      <name val="Tahoma"/>
      <family val="2"/>
    </font>
    <font>
      <b/>
      <sz val="22"/>
      <color indexed="18"/>
      <name val="Arial"/>
      <family val="2"/>
    </font>
    <font>
      <b/>
      <sz val="14"/>
      <color indexed="18"/>
      <name val="Arial"/>
      <family val="2"/>
    </font>
    <font>
      <sz val="9"/>
      <color indexed="8"/>
      <name val="Arial"/>
      <family val="2"/>
    </font>
    <font>
      <b/>
      <sz val="10"/>
      <color indexed="18"/>
      <name val="Arial"/>
      <family val="2"/>
    </font>
    <font>
      <b/>
      <u val="singleAccounting"/>
      <sz val="10"/>
      <color indexed="18"/>
      <name val="Arial"/>
      <family val="2"/>
    </font>
    <font>
      <b/>
      <u/>
      <sz val="10"/>
      <color indexed="18"/>
      <name val="Arial"/>
      <family val="2"/>
    </font>
    <font>
      <sz val="10"/>
      <name val="Helv"/>
    </font>
    <font>
      <sz val="12"/>
      <name val="DTMLetterRegular"/>
    </font>
    <font>
      <sz val="9"/>
      <name val="Helv"/>
    </font>
    <font>
      <sz val="8"/>
      <name val="Antique Olive"/>
      <family val="2"/>
    </font>
    <font>
      <sz val="8"/>
      <name val="Geneva"/>
      <family val="2"/>
    </font>
    <font>
      <sz val="11"/>
      <color indexed="8"/>
      <name val="Calibri"/>
      <family val="2"/>
    </font>
    <font>
      <sz val="9"/>
      <color indexed="9"/>
      <name val="Arial"/>
      <family val="2"/>
    </font>
    <font>
      <sz val="11"/>
      <color indexed="9"/>
      <name val="Calibri"/>
      <family val="2"/>
    </font>
    <font>
      <u/>
      <sz val="10"/>
      <color indexed="12"/>
      <name val="Arial"/>
      <family val="2"/>
    </font>
    <font>
      <sz val="8"/>
      <name val="Times New Roman"/>
      <family val="1"/>
    </font>
    <font>
      <sz val="10"/>
      <color indexed="10"/>
      <name val="Times New Roman"/>
      <family val="1"/>
    </font>
    <font>
      <sz val="11"/>
      <color indexed="62"/>
      <name val="Calibri"/>
      <family val="2"/>
    </font>
    <font>
      <b/>
      <sz val="10"/>
      <color indexed="9"/>
      <name val="Arial"/>
      <family val="2"/>
    </font>
    <font>
      <b/>
      <sz val="9"/>
      <color indexed="52"/>
      <name val="Arial"/>
      <family val="2"/>
    </font>
    <font>
      <b/>
      <sz val="11"/>
      <color indexed="52"/>
      <name val="Calibri"/>
      <family val="2"/>
    </font>
    <font>
      <b/>
      <sz val="10"/>
      <name val="Helv"/>
    </font>
    <font>
      <sz val="9"/>
      <color indexed="52"/>
      <name val="Arial"/>
      <family val="2"/>
    </font>
    <font>
      <b/>
      <sz val="11"/>
      <color indexed="9"/>
      <name val="Calibri"/>
      <family val="2"/>
    </font>
    <font>
      <b/>
      <sz val="10"/>
      <name val="Times New Roman"/>
      <family val="1"/>
    </font>
    <font>
      <sz val="11"/>
      <name val="Tms Rmn"/>
    </font>
    <font>
      <sz val="9"/>
      <color indexed="62"/>
      <name val="Arial"/>
      <family val="2"/>
    </font>
    <font>
      <i/>
      <sz val="11"/>
      <color indexed="63"/>
      <name val="Calibri"/>
      <family val="2"/>
    </font>
    <font>
      <i/>
      <sz val="6"/>
      <name val="Times New Roman"/>
      <family val="1"/>
    </font>
    <font>
      <sz val="11"/>
      <color indexed="58"/>
      <name val="Calibri"/>
      <family val="2"/>
    </font>
    <font>
      <b/>
      <sz val="11"/>
      <name val="Arial"/>
      <family val="2"/>
    </font>
    <font>
      <sz val="18"/>
      <name val="MS Sans Serif"/>
      <family val="2"/>
    </font>
    <font>
      <b/>
      <sz val="15"/>
      <color indexed="21"/>
      <name val="Calibri"/>
      <family val="2"/>
    </font>
    <font>
      <b/>
      <sz val="13"/>
      <color indexed="21"/>
      <name val="Calibri"/>
      <family val="2"/>
    </font>
    <font>
      <b/>
      <sz val="11"/>
      <color indexed="21"/>
      <name val="Calibri"/>
      <family val="2"/>
    </font>
    <font>
      <u/>
      <sz val="6.75"/>
      <color indexed="12"/>
      <name val="Arial"/>
      <family val="2"/>
    </font>
    <font>
      <u/>
      <sz val="10"/>
      <color theme="10"/>
      <name val="Arial"/>
      <family val="2"/>
    </font>
    <font>
      <u/>
      <sz val="10"/>
      <color theme="10"/>
      <name val="Times New Roman"/>
      <family val="1"/>
    </font>
    <font>
      <sz val="11"/>
      <color indexed="63"/>
      <name val="Calibri"/>
      <family val="2"/>
    </font>
    <font>
      <sz val="12"/>
      <name val="Helv"/>
    </font>
    <font>
      <sz val="10"/>
      <color indexed="12"/>
      <name val="Times New Roman"/>
      <family val="1"/>
    </font>
    <font>
      <sz val="9"/>
      <color indexed="20"/>
      <name val="Arial"/>
      <family val="2"/>
    </font>
    <font>
      <sz val="12"/>
      <color indexed="18"/>
      <name val="Tele-GroteskNor"/>
    </font>
    <font>
      <sz val="11"/>
      <color indexed="52"/>
      <name val="Calibri"/>
      <family val="2"/>
    </font>
    <font>
      <b/>
      <sz val="18"/>
      <name val="Times New Roman"/>
      <family val="1"/>
    </font>
    <font>
      <sz val="11"/>
      <color indexed="60"/>
      <name val="Calibri"/>
      <family val="2"/>
    </font>
    <font>
      <sz val="9"/>
      <color indexed="60"/>
      <name val="Arial"/>
      <family val="2"/>
    </font>
    <font>
      <b/>
      <i/>
      <sz val="16"/>
      <name val="Helv"/>
    </font>
    <font>
      <sz val="9"/>
      <name val="Times New Roman"/>
      <family val="1"/>
    </font>
    <font>
      <sz val="10"/>
      <name val="Arial CE"/>
      <charset val="238"/>
    </font>
    <font>
      <b/>
      <sz val="11"/>
      <color indexed="8"/>
      <name val="Calibri"/>
      <family val="2"/>
    </font>
    <font>
      <sz val="10"/>
      <color indexed="14"/>
      <name val="MS Sans Serif"/>
      <family val="2"/>
    </font>
    <font>
      <sz val="10"/>
      <color indexed="10"/>
      <name val="MS Sans Serif"/>
      <family val="2"/>
    </font>
    <font>
      <b/>
      <sz val="10"/>
      <color indexed="8"/>
      <name val="Arial"/>
      <family val="2"/>
    </font>
    <font>
      <b/>
      <sz val="10"/>
      <color indexed="39"/>
      <name val="Arial"/>
      <family val="2"/>
    </font>
    <font>
      <sz val="10"/>
      <color indexed="8"/>
      <name val="Arial"/>
      <family val="2"/>
    </font>
    <font>
      <b/>
      <sz val="12"/>
      <color indexed="8"/>
      <name val="Arial"/>
      <family val="2"/>
    </font>
    <font>
      <sz val="10"/>
      <color indexed="39"/>
      <name val="Arial"/>
      <family val="2"/>
    </font>
    <font>
      <sz val="19"/>
      <color indexed="48"/>
      <name val="Arial"/>
      <family val="2"/>
    </font>
    <font>
      <sz val="10"/>
      <color indexed="10"/>
      <name val="Arial"/>
      <family val="2"/>
    </font>
    <font>
      <sz val="9"/>
      <color indexed="17"/>
      <name val="Arial"/>
      <family val="2"/>
    </font>
    <font>
      <b/>
      <sz val="14"/>
      <name val="Times New Roman"/>
      <family val="1"/>
    </font>
    <font>
      <b/>
      <sz val="12"/>
      <color indexed="20"/>
      <name val="Arial"/>
      <family val="2"/>
    </font>
    <font>
      <b/>
      <sz val="9"/>
      <name val="Helv"/>
    </font>
    <font>
      <sz val="12"/>
      <name val="Arial"/>
      <family val="2"/>
    </font>
    <font>
      <b/>
      <sz val="12"/>
      <name val="Times New Roman"/>
      <family val="1"/>
    </font>
    <font>
      <b/>
      <sz val="8"/>
      <color indexed="8"/>
      <name val="Arial"/>
      <family val="2"/>
    </font>
    <font>
      <b/>
      <sz val="11"/>
      <name val="Helv"/>
    </font>
    <font>
      <i/>
      <sz val="9"/>
      <color indexed="23"/>
      <name val="Arial"/>
      <family val="2"/>
    </font>
    <font>
      <b/>
      <sz val="18"/>
      <color indexed="21"/>
      <name val="Cambria"/>
      <family val="2"/>
    </font>
    <font>
      <b/>
      <sz val="16"/>
      <color indexed="62"/>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b/>
      <sz val="9"/>
      <color indexed="9"/>
      <name val="Arial"/>
      <family val="2"/>
    </font>
    <font>
      <b/>
      <sz val="10"/>
      <name val="Arial Narrow"/>
      <family val="2"/>
    </font>
    <font>
      <b/>
      <sz val="10"/>
      <color indexed="53"/>
      <name val="Arial"/>
      <family val="2"/>
    </font>
    <font>
      <sz val="11"/>
      <color indexed="10"/>
      <name val="Calibri"/>
      <family val="2"/>
    </font>
    <font>
      <sz val="10"/>
      <name val="ＭＳ 明朝"/>
      <family val="3"/>
      <charset val="128"/>
    </font>
    <font>
      <b/>
      <sz val="15"/>
      <color indexed="34"/>
      <name val="Calibri"/>
      <family val="2"/>
    </font>
    <font>
      <b/>
      <sz val="13"/>
      <color indexed="34"/>
      <name val="Calibri"/>
      <family val="2"/>
    </font>
    <font>
      <b/>
      <sz val="11"/>
      <color indexed="34"/>
      <name val="Calibri"/>
      <family val="2"/>
    </font>
    <font>
      <b/>
      <sz val="18"/>
      <color indexed="34"/>
      <name val="Cambria"/>
      <family val="2"/>
    </font>
    <font>
      <u/>
      <sz val="9"/>
      <color theme="10"/>
      <name val="Arial"/>
      <family val="2"/>
    </font>
    <font>
      <sz val="9"/>
      <color theme="1"/>
      <name val="Arial Unicode MS"/>
      <family val="2"/>
    </font>
    <font>
      <b/>
      <i/>
      <sz val="14"/>
      <name val="Arial"/>
      <family val="2"/>
    </font>
    <font>
      <u/>
      <sz val="9"/>
      <name val="Arial"/>
      <family val="2"/>
    </font>
  </fonts>
  <fills count="109">
    <fill>
      <patternFill patternType="none"/>
    </fill>
    <fill>
      <patternFill patternType="gray125"/>
    </fill>
    <fill>
      <patternFill patternType="solid">
        <fgColor theme="0"/>
        <bgColor indexed="64"/>
      </patternFill>
    </fill>
    <fill>
      <patternFill patternType="solid">
        <fgColor indexed="41"/>
        <bgColor indexed="64"/>
      </patternFill>
    </fill>
    <fill>
      <patternFill patternType="solid">
        <fgColor indexed="22"/>
        <bgColor indexed="64"/>
      </patternFill>
    </fill>
    <fill>
      <patternFill patternType="solid">
        <fgColor rgb="FF221F72"/>
        <bgColor rgb="FF221F72"/>
      </patternFill>
    </fill>
    <fill>
      <patternFill patternType="solid">
        <fgColor theme="7" tint="0.79998168889431442"/>
        <bgColor indexed="64"/>
      </patternFill>
    </fill>
    <fill>
      <patternFill patternType="solid">
        <fgColor rgb="FF00B050"/>
        <bgColor rgb="FF221F72"/>
      </patternFill>
    </fill>
    <fill>
      <patternFill patternType="solid">
        <fgColor indexed="42"/>
        <bgColor indexed="64"/>
      </patternFill>
    </fill>
    <fill>
      <patternFill patternType="solid">
        <fgColor indexed="22"/>
      </patternFill>
    </fill>
    <fill>
      <patternFill patternType="solid">
        <fgColor indexed="13"/>
        <bgColor indexed="15"/>
      </patternFill>
    </fill>
    <fill>
      <patternFill patternType="solid">
        <fgColor indexed="11"/>
        <bgColor indexed="64"/>
      </patternFill>
    </fill>
    <fill>
      <patternFill patternType="solid">
        <fgColor indexed="13"/>
        <bgColor indexed="64"/>
      </patternFill>
    </fill>
    <fill>
      <patternFill patternType="solid">
        <fgColor rgb="FF221F72"/>
        <bgColor indexed="64"/>
      </patternFill>
    </fill>
    <fill>
      <patternFill patternType="solid">
        <fgColor rgb="FFB4FF3C"/>
        <bgColor indexed="64"/>
      </patternFill>
    </fill>
    <fill>
      <patternFill patternType="solid">
        <fgColor rgb="FFC4D0E9"/>
        <bgColor indexed="64"/>
      </patternFill>
    </fill>
    <fill>
      <patternFill patternType="solid">
        <fgColor rgb="FFFFFF99"/>
        <bgColor indexed="15"/>
      </patternFill>
    </fill>
    <fill>
      <patternFill patternType="solid">
        <fgColor rgb="FFD1FFA3"/>
        <bgColor indexed="64"/>
      </patternFill>
    </fill>
    <fill>
      <patternFill patternType="solid">
        <fgColor theme="7" tint="0.79998168889431442"/>
        <bgColor indexed="15"/>
      </patternFill>
    </fill>
    <fill>
      <patternFill patternType="solid">
        <fgColor rgb="FFFFFF00"/>
        <bgColor indexed="64"/>
      </patternFill>
    </fill>
    <fill>
      <patternFill patternType="solid">
        <fgColor rgb="FFFFFAB3"/>
        <bgColor indexed="15"/>
      </patternFill>
    </fill>
    <fill>
      <patternFill patternType="solid">
        <fgColor rgb="FFD0FFD0"/>
        <bgColor indexed="64"/>
      </patternFill>
    </fill>
    <fill>
      <patternFill patternType="solid">
        <fgColor rgb="FF00FF00"/>
        <bgColor indexed="64"/>
      </patternFill>
    </fill>
    <fill>
      <patternFill patternType="solid">
        <fgColor rgb="FFFFE0A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A5A5A5"/>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4"/>
        <bgColor indexed="64"/>
      </patternFill>
    </fill>
    <fill>
      <patternFill patternType="solid">
        <fgColor indexed="26"/>
        <bgColor indexed="64"/>
      </patternFill>
    </fill>
    <fill>
      <patternFill patternType="solid">
        <fgColor indexed="43"/>
      </patternFill>
    </fill>
    <fill>
      <patternFill patternType="solid">
        <fgColor indexed="43"/>
        <bgColor indexed="26"/>
      </patternFill>
    </fill>
    <fill>
      <patternFill patternType="solid">
        <fgColor indexed="47"/>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5"/>
      </patternFill>
    </fill>
    <fill>
      <patternFill patternType="solid">
        <fgColor indexed="28"/>
      </patternFill>
    </fill>
    <fill>
      <patternFill patternType="solid">
        <fgColor indexed="30"/>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26"/>
      </patternFill>
    </fill>
    <fill>
      <patternFill patternType="solid">
        <fgColor indexed="24"/>
      </patternFill>
    </fill>
    <fill>
      <patternFill patternType="solid">
        <fgColor indexed="36"/>
      </patternFill>
    </fill>
    <fill>
      <patternFill patternType="solid">
        <fgColor indexed="49"/>
      </patternFill>
    </fill>
    <fill>
      <patternFill patternType="solid">
        <fgColor indexed="52"/>
      </patternFill>
    </fill>
    <fill>
      <patternFill patternType="solid">
        <fgColor indexed="55"/>
      </patternFill>
    </fill>
    <fill>
      <patternFill patternType="solid">
        <fgColor indexed="33"/>
      </patternFill>
    </fill>
    <fill>
      <patternFill patternType="solid">
        <fgColor indexed="10"/>
      </patternFill>
    </fill>
    <fill>
      <patternFill patternType="solid">
        <fgColor indexed="63"/>
      </patternFill>
    </fill>
    <fill>
      <patternFill patternType="solid">
        <fgColor indexed="22"/>
        <bgColor indexed="55"/>
      </patternFill>
    </fill>
    <fill>
      <patternFill patternType="solid">
        <fgColor indexed="44"/>
        <bgColor indexed="55"/>
      </patternFill>
    </fill>
    <fill>
      <patternFill patternType="solid">
        <fgColor indexed="8"/>
        <bgColor indexed="64"/>
      </patternFill>
    </fill>
    <fill>
      <patternFill patternType="solid">
        <fgColor indexed="9"/>
      </patternFill>
    </fill>
    <fill>
      <patternFill patternType="solid">
        <fgColor indexed="23"/>
      </patternFill>
    </fill>
    <fill>
      <patternFill patternType="gray0625">
        <fgColor indexed="15"/>
      </patternFill>
    </fill>
    <fill>
      <patternFill patternType="solid">
        <fgColor indexed="15"/>
      </patternFill>
    </fill>
    <fill>
      <patternFill patternType="solid">
        <fgColor indexed="9"/>
        <bgColor indexed="64"/>
      </patternFill>
    </fill>
    <fill>
      <patternFill patternType="solid">
        <fgColor indexed="12"/>
      </patternFill>
    </fill>
    <fill>
      <patternFill patternType="solid">
        <fgColor indexed="41"/>
        <bgColor indexed="15"/>
      </patternFill>
    </fill>
    <fill>
      <patternFill patternType="gray125">
        <fgColor indexed="13"/>
      </patternFill>
    </fill>
    <fill>
      <patternFill patternType="solid">
        <fgColor indexed="41"/>
        <bgColor indexed="27"/>
      </patternFill>
    </fill>
    <fill>
      <patternFill patternType="mediumGray">
        <fgColor indexed="22"/>
      </patternFill>
    </fill>
    <fill>
      <patternFill patternType="solid">
        <fgColor indexed="43"/>
        <bgColor indexed="64"/>
      </patternFill>
    </fill>
    <fill>
      <patternFill patternType="solid">
        <fgColor indexed="40"/>
        <bgColor indexed="64"/>
      </patternFill>
    </fill>
    <fill>
      <patternFill patternType="solid">
        <fgColor indexed="53"/>
      </patternFill>
    </fill>
    <fill>
      <patternFill patternType="solid">
        <fgColor indexed="57"/>
      </patternFill>
    </fill>
    <fill>
      <patternFill patternType="solid">
        <fgColor indexed="50"/>
      </patternFill>
    </fill>
    <fill>
      <patternFill patternType="lightUp">
        <fgColor indexed="48"/>
        <bgColor indexed="41"/>
      </patternFill>
    </fill>
    <fill>
      <patternFill patternType="solid">
        <fgColor indexed="41"/>
      </patternFill>
    </fill>
    <fill>
      <patternFill patternType="solid">
        <fgColor indexed="54"/>
        <bgColor indexed="64"/>
      </patternFill>
    </fill>
    <fill>
      <patternFill patternType="solid">
        <fgColor indexed="40"/>
      </patternFill>
    </fill>
    <fill>
      <patternFill patternType="solid">
        <fgColor indexed="45"/>
        <bgColor indexed="55"/>
      </patternFill>
    </fill>
    <fill>
      <patternFill patternType="solid">
        <fgColor indexed="14"/>
        <bgColor indexed="64"/>
      </patternFill>
    </fill>
    <fill>
      <patternFill patternType="solid">
        <fgColor indexed="31"/>
        <bgColor indexed="55"/>
      </patternFill>
    </fill>
    <fill>
      <patternFill patternType="solid">
        <fgColor indexed="51"/>
        <bgColor indexed="64"/>
      </patternFill>
    </fill>
    <fill>
      <patternFill patternType="solid">
        <fgColor indexed="37"/>
      </patternFill>
    </fill>
    <fill>
      <patternFill patternType="solid">
        <fgColor indexed="38"/>
      </patternFill>
    </fill>
    <fill>
      <patternFill patternType="solid">
        <fgColor indexed="32"/>
      </patternFill>
    </fill>
  </fills>
  <borders count="70">
    <border>
      <left/>
      <right/>
      <top/>
      <bottom/>
      <diagonal/>
    </border>
    <border>
      <left style="thin">
        <color rgb="FF7F7F7F"/>
      </left>
      <right style="thin">
        <color rgb="FF7F7F7F"/>
      </right>
      <top style="thin">
        <color rgb="FF7F7F7F"/>
      </top>
      <bottom style="thin">
        <color rgb="FF7F7F7F"/>
      </bottom>
      <diagonal/>
    </border>
    <border>
      <left/>
      <right/>
      <top/>
      <bottom style="thin">
        <color indexed="23"/>
      </bottom>
      <diagonal/>
    </border>
    <border>
      <left style="thin">
        <color indexed="63"/>
      </left>
      <right style="thin">
        <color indexed="63"/>
      </right>
      <top style="thin">
        <color indexed="63"/>
      </top>
      <bottom style="thin">
        <color indexed="63"/>
      </bottom>
      <diagonal/>
    </border>
    <border>
      <left style="thin">
        <color indexed="12"/>
      </left>
      <right style="thin">
        <color indexed="12"/>
      </right>
      <top style="thin">
        <color indexed="12"/>
      </top>
      <bottom style="thin">
        <color indexed="12"/>
      </bottom>
      <diagonal/>
    </border>
    <border>
      <left style="thin">
        <color indexed="57"/>
      </left>
      <right style="thin">
        <color indexed="57"/>
      </right>
      <top style="thin">
        <color indexed="57"/>
      </top>
      <bottom style="thin">
        <color indexed="57"/>
      </bottom>
      <diagonal/>
    </border>
    <border>
      <left style="dotted">
        <color indexed="57"/>
      </left>
      <right style="dotted">
        <color indexed="57"/>
      </right>
      <top style="dotted">
        <color indexed="57"/>
      </top>
      <bottom style="dotted">
        <color indexed="57"/>
      </bottom>
      <diagonal/>
    </border>
    <border>
      <left style="thin">
        <color rgb="FF0000FF"/>
      </left>
      <right style="thin">
        <color rgb="FF0000FF"/>
      </right>
      <top style="thin">
        <color rgb="FF0000FF"/>
      </top>
      <bottom style="thin">
        <color rgb="FF0000FF"/>
      </bottom>
      <diagonal/>
    </border>
    <border>
      <left style="thin">
        <color rgb="FF00C000"/>
      </left>
      <right style="thin">
        <color rgb="FF00C000"/>
      </right>
      <top style="thin">
        <color rgb="FF00C000"/>
      </top>
      <bottom style="thin">
        <color rgb="FF00C000"/>
      </bottom>
      <diagonal/>
    </border>
    <border>
      <left style="dotted">
        <color rgb="FF00C000"/>
      </left>
      <right style="dotted">
        <color rgb="FF00C000"/>
      </right>
      <top style="dotted">
        <color rgb="FF00C000"/>
      </top>
      <bottom style="dotted">
        <color rgb="FF00C000"/>
      </bottom>
      <diagonal/>
    </border>
    <border>
      <left/>
      <right/>
      <top style="thin">
        <color theme="0"/>
      </top>
      <bottom style="thin">
        <color theme="0"/>
      </bottom>
      <diagonal/>
    </border>
    <border>
      <left/>
      <right/>
      <top style="medium">
        <color rgb="FFC4D0E9"/>
      </top>
      <bottom style="medium">
        <color rgb="FFC4D0E9"/>
      </bottom>
      <diagonal/>
    </border>
    <border>
      <left/>
      <right/>
      <top style="medium">
        <color rgb="FFC4D0E9"/>
      </top>
      <bottom/>
      <diagonal/>
    </border>
    <border>
      <left style="dotted">
        <color theme="1"/>
      </left>
      <right style="dotted">
        <color theme="1"/>
      </right>
      <top style="dotted">
        <color theme="1"/>
      </top>
      <bottom style="dotted">
        <color theme="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hair">
        <color indexed="22"/>
      </bottom>
      <diagonal/>
    </border>
    <border>
      <left/>
      <right/>
      <top style="hair">
        <color indexed="8"/>
      </top>
      <bottom style="hair">
        <color indexed="8"/>
      </bottom>
      <diagonal/>
    </border>
    <border>
      <left/>
      <right/>
      <top/>
      <bottom style="medium">
        <color indexed="18"/>
      </bottom>
      <diagonal/>
    </border>
    <border>
      <left/>
      <right/>
      <top/>
      <bottom style="thin">
        <color indexed="64"/>
      </bottom>
      <diagonal/>
    </border>
    <border>
      <left style="thin">
        <color indexed="64"/>
      </left>
      <right style="thin">
        <color indexed="64"/>
      </right>
      <top style="thin">
        <color indexed="64"/>
      </top>
      <bottom style="hair">
        <color indexed="64"/>
      </bottom>
      <diagonal/>
    </border>
    <border>
      <left style="medium">
        <color indexed="12"/>
      </left>
      <right style="medium">
        <color indexed="12"/>
      </right>
      <top style="medium">
        <color indexed="12"/>
      </top>
      <bottom style="medium">
        <color indexed="12"/>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8"/>
      </left>
      <right style="double">
        <color indexed="8"/>
      </right>
      <top style="double">
        <color indexed="8"/>
      </top>
      <bottom style="double">
        <color indexed="8"/>
      </bottom>
      <diagonal/>
    </border>
    <border>
      <left style="double">
        <color indexed="64"/>
      </left>
      <right/>
      <top/>
      <bottom/>
      <diagonal/>
    </border>
    <border>
      <left style="medium">
        <color indexed="64"/>
      </left>
      <right/>
      <top style="double">
        <color indexed="64"/>
      </top>
      <bottom style="medium">
        <color indexed="64"/>
      </bottom>
      <diagonal/>
    </border>
    <border>
      <left style="thin">
        <color indexed="22"/>
      </left>
      <right style="thin">
        <color indexed="22"/>
      </right>
      <top style="thin">
        <color indexed="22"/>
      </top>
      <bottom style="thin">
        <color indexed="22"/>
      </bottom>
      <diagonal/>
    </border>
    <border>
      <left/>
      <right style="medium">
        <color indexed="64"/>
      </right>
      <top/>
      <bottom style="medium">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26"/>
      </bottom>
      <diagonal/>
    </border>
    <border>
      <left/>
      <right/>
      <top/>
      <bottom style="medium">
        <color indexed="2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medium">
        <color indexed="64"/>
      </left>
      <right style="dotted">
        <color indexed="64"/>
      </right>
      <top style="medium">
        <color indexed="64"/>
      </top>
      <bottom style="hair">
        <color indexed="64"/>
      </bottom>
      <diagonal/>
    </border>
    <border>
      <left/>
      <right style="hair">
        <color indexed="64"/>
      </right>
      <top/>
      <bottom/>
      <diagonal/>
    </border>
    <border>
      <left style="thin">
        <color indexed="55"/>
      </left>
      <right style="thin">
        <color indexed="55"/>
      </right>
      <top style="thin">
        <color indexed="55"/>
      </top>
      <bottom style="thin">
        <color indexed="55"/>
      </bottom>
      <diagonal/>
    </border>
    <border>
      <left style="thin">
        <color indexed="64"/>
      </left>
      <right/>
      <top style="thin">
        <color indexed="64"/>
      </top>
      <bottom style="hair">
        <color indexed="64"/>
      </bottom>
      <diagonal/>
    </border>
    <border>
      <left/>
      <right style="thin">
        <color indexed="64"/>
      </right>
      <top/>
      <bottom/>
      <diagonal/>
    </border>
    <border>
      <left/>
      <right/>
      <top style="double">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
      <left/>
      <right/>
      <top style="medium">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style="thin">
        <color indexed="8"/>
      </bottom>
      <diagonal/>
    </border>
    <border>
      <left style="thin">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style="medium">
        <color indexed="64"/>
      </right>
      <top/>
      <bottom/>
      <diagonal/>
    </border>
    <border>
      <left/>
      <right/>
      <top style="double">
        <color indexed="64"/>
      </top>
      <bottom/>
      <diagonal/>
    </border>
    <border>
      <left style="thin">
        <color indexed="48"/>
      </left>
      <right style="thin">
        <color indexed="48"/>
      </right>
      <top style="thin">
        <color indexed="48"/>
      </top>
      <bottom style="thin">
        <color indexed="48"/>
      </bottom>
      <diagonal/>
    </border>
    <border>
      <left style="thin">
        <color indexed="41"/>
      </left>
      <right style="thin">
        <color indexed="48"/>
      </right>
      <top style="medium">
        <color indexed="41"/>
      </top>
      <bottom style="thin">
        <color indexed="48"/>
      </bottom>
      <diagonal/>
    </border>
    <border>
      <left style="thin">
        <color indexed="51"/>
      </left>
      <right style="thin">
        <color indexed="51"/>
      </right>
      <top/>
      <bottom/>
      <diagonal/>
    </border>
    <border>
      <left style="thin">
        <color indexed="64"/>
      </left>
      <right/>
      <top style="double">
        <color indexed="64"/>
      </top>
      <bottom/>
      <diagonal/>
    </border>
    <border>
      <left/>
      <right/>
      <top style="medium">
        <color indexed="41"/>
      </top>
      <bottom style="medium">
        <color indexed="41"/>
      </bottom>
      <diagonal/>
    </border>
    <border>
      <left/>
      <right style="thin">
        <color indexed="64"/>
      </right>
      <top style="thin">
        <color indexed="64"/>
      </top>
      <bottom style="thin">
        <color indexed="64"/>
      </bottom>
      <diagonal/>
    </border>
    <border>
      <left/>
      <right/>
      <top style="medium">
        <color indexed="41"/>
      </top>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26"/>
      </top>
      <bottom style="double">
        <color indexed="26"/>
      </bottom>
      <diagonal/>
    </border>
    <border>
      <left style="double">
        <color indexed="63"/>
      </left>
      <right style="double">
        <color indexed="63"/>
      </right>
      <top style="double">
        <color indexed="63"/>
      </top>
      <bottom style="double">
        <color indexed="63"/>
      </bottom>
      <diagonal/>
    </border>
    <border>
      <left/>
      <right/>
      <top style="medium">
        <color indexed="64"/>
      </top>
      <bottom/>
      <diagonal/>
    </border>
    <border>
      <left/>
      <right/>
      <top/>
      <bottom style="thin">
        <color indexed="8"/>
      </bottom>
      <diagonal/>
    </border>
  </borders>
  <cellStyleXfs count="10615">
    <xf numFmtId="0" fontId="0" fillId="0" borderId="0">
      <alignment vertical="center"/>
    </xf>
    <xf numFmtId="0" fontId="8" fillId="3" borderId="0" applyNumberFormat="0">
      <alignment vertical="center"/>
    </xf>
    <xf numFmtId="0" fontId="10" fillId="0" borderId="0" applyNumberFormat="0" applyFill="0" applyBorder="0" applyAlignment="0" applyProtection="0">
      <alignment horizontal="left" vertical="center"/>
    </xf>
    <xf numFmtId="0" fontId="6" fillId="0" borderId="0"/>
    <xf numFmtId="0" fontId="11" fillId="5" borderId="0" applyNumberFormat="0">
      <alignment horizontal="center" vertical="top" wrapText="1"/>
    </xf>
    <xf numFmtId="0" fontId="6" fillId="0" borderId="0"/>
    <xf numFmtId="43" fontId="6" fillId="0" borderId="0" applyFont="0" applyFill="0" applyBorder="0" applyAlignment="0" applyProtection="0"/>
    <xf numFmtId="165" fontId="12" fillId="0" borderId="0" applyFont="0" applyFill="0" applyBorder="0" applyAlignment="0" applyProtection="0"/>
    <xf numFmtId="9" fontId="6" fillId="0" borderId="0" applyFont="0" applyFill="0" applyBorder="0" applyAlignment="0" applyProtection="0"/>
    <xf numFmtId="0" fontId="11" fillId="5" borderId="0" applyNumberFormat="0">
      <alignment horizontal="center" vertical="top" wrapText="1"/>
    </xf>
    <xf numFmtId="43" fontId="6" fillId="0" borderId="0" applyFont="0" applyFill="0" applyBorder="0" applyAlignment="0" applyProtection="0"/>
    <xf numFmtId="0" fontId="11" fillId="7" borderId="0" applyNumberFormat="0">
      <alignment horizontal="center" vertical="top" wrapText="1"/>
    </xf>
    <xf numFmtId="43" fontId="6" fillId="0" borderId="0" applyFont="0" applyFill="0" applyBorder="0" applyAlignment="0" applyProtection="0"/>
    <xf numFmtId="43" fontId="7" fillId="0" borderId="0" applyFont="0" applyFill="0" applyBorder="0" applyAlignment="0" applyProtection="0"/>
    <xf numFmtId="9" fontId="7" fillId="0" borderId="0" applyFont="0" applyFill="0" applyBorder="0" applyAlignment="0" applyProtection="0"/>
    <xf numFmtId="0" fontId="14" fillId="3" borderId="0" applyNumberFormat="0">
      <alignment horizontal="center" vertical="top" wrapText="1"/>
    </xf>
    <xf numFmtId="0" fontId="7" fillId="8" borderId="0" applyNumberFormat="0" applyAlignment="0">
      <alignment vertical="center"/>
    </xf>
    <xf numFmtId="0" fontId="16" fillId="9" borderId="3" applyNumberFormat="0" applyAlignment="0" applyProtection="0"/>
    <xf numFmtId="0" fontId="9" fillId="0" borderId="0" applyNumberFormat="0" applyFill="0" applyBorder="0" applyAlignment="0" applyProtection="0">
      <alignment vertical="center"/>
    </xf>
    <xf numFmtId="0" fontId="14" fillId="0" borderId="0" applyNumberFormat="0" applyFill="0" applyBorder="0">
      <alignment horizontal="left" vertical="center" wrapText="1"/>
    </xf>
    <xf numFmtId="0" fontId="7" fillId="0" borderId="4" applyNumberFormat="0" applyAlignment="0">
      <alignment vertical="center"/>
      <protection locked="0"/>
    </xf>
    <xf numFmtId="0" fontId="7" fillId="0" borderId="5" applyNumberFormat="0" applyAlignment="0">
      <alignment vertical="center"/>
      <protection locked="0"/>
    </xf>
    <xf numFmtId="166" fontId="7" fillId="10" borderId="5" applyNumberFormat="0" applyAlignment="0">
      <alignment vertical="center"/>
      <protection locked="0"/>
    </xf>
    <xf numFmtId="0" fontId="7" fillId="0" borderId="6" applyNumberFormat="0" applyAlignment="0">
      <alignment vertical="center"/>
    </xf>
    <xf numFmtId="0" fontId="7" fillId="11" borderId="0" applyNumberFormat="0" applyAlignment="0">
      <alignment vertical="center"/>
    </xf>
    <xf numFmtId="167" fontId="18" fillId="0" borderId="0" applyNumberFormat="0" applyAlignment="0">
      <alignment vertical="center"/>
    </xf>
    <xf numFmtId="0" fontId="7" fillId="0" borderId="0" applyNumberFormat="0" applyFont="0" applyBorder="0" applyAlignment="0" applyProtection="0">
      <alignment vertical="center"/>
    </xf>
    <xf numFmtId="0" fontId="19" fillId="0" borderId="0" applyNumberFormat="0" applyAlignment="0">
      <alignment vertical="center"/>
    </xf>
    <xf numFmtId="0" fontId="7" fillId="12" borderId="0" applyNumberFormat="0" applyFont="0" applyBorder="0" applyAlignment="0" applyProtection="0">
      <alignment vertical="center"/>
    </xf>
    <xf numFmtId="44" fontId="6" fillId="0" borderId="0" applyFont="0" applyFill="0" applyBorder="0" applyAlignment="0" applyProtection="0"/>
    <xf numFmtId="0" fontId="5" fillId="0" borderId="0"/>
    <xf numFmtId="44" fontId="5" fillId="0" borderId="0" applyFont="0" applyFill="0" applyBorder="0" applyAlignment="0" applyProtection="0"/>
    <xf numFmtId="0" fontId="11" fillId="13" borderId="0" applyNumberFormat="0">
      <alignment horizontal="left" vertical="top" wrapText="1"/>
    </xf>
    <xf numFmtId="0" fontId="11" fillId="13" borderId="0" applyNumberFormat="0">
      <alignment horizontal="centerContinuous" vertical="top"/>
    </xf>
    <xf numFmtId="0" fontId="22" fillId="13" borderId="0" applyNumberFormat="0">
      <alignment horizontal="center" vertical="top" wrapText="1"/>
    </xf>
    <xf numFmtId="169" fontId="7" fillId="0" borderId="0" applyFont="0" applyFill="0" applyBorder="0" applyAlignment="0" applyProtection="0">
      <alignment vertical="center"/>
    </xf>
    <xf numFmtId="170" fontId="7" fillId="0" borderId="0" applyFont="0" applyFill="0" applyBorder="0" applyAlignment="0" applyProtection="0">
      <alignment vertical="center"/>
    </xf>
    <xf numFmtId="171" fontId="7" fillId="0" borderId="0" applyFont="0" applyFill="0" applyBorder="0" applyAlignment="0" applyProtection="0">
      <alignment vertical="center"/>
    </xf>
    <xf numFmtId="172" fontId="7" fillId="0" borderId="0" applyFont="0" applyFill="0" applyBorder="0" applyAlignment="0" applyProtection="0">
      <alignment vertical="center"/>
    </xf>
    <xf numFmtId="173" fontId="7" fillId="0" borderId="0" applyFont="0" applyFill="0" applyBorder="0" applyAlignment="0" applyProtection="0">
      <alignment vertical="center"/>
    </xf>
    <xf numFmtId="174" fontId="7" fillId="0" borderId="0" applyFont="0" applyFill="0" applyBorder="0" applyAlignment="0" applyProtection="0">
      <alignment vertical="center"/>
    </xf>
    <xf numFmtId="175" fontId="7" fillId="0" borderId="0" applyFont="0" applyFill="0" applyBorder="0" applyAlignment="0" applyProtection="0">
      <alignment vertical="center"/>
    </xf>
    <xf numFmtId="176" fontId="7" fillId="0" borderId="0" applyFont="0" applyFill="0" applyBorder="0" applyAlignment="0" applyProtection="0">
      <alignment vertical="center"/>
    </xf>
    <xf numFmtId="177" fontId="7" fillId="0" borderId="0" applyFont="0" applyFill="0" applyBorder="0" applyAlignment="0" applyProtection="0">
      <alignment vertical="center"/>
    </xf>
    <xf numFmtId="178" fontId="7" fillId="0" borderId="0" applyFont="0" applyFill="0" applyBorder="0" applyAlignment="0" applyProtection="0">
      <alignment vertical="center"/>
    </xf>
    <xf numFmtId="179" fontId="7" fillId="0" borderId="0" applyFont="0" applyFill="0" applyBorder="0" applyAlignment="0" applyProtection="0">
      <alignment vertical="center"/>
    </xf>
    <xf numFmtId="180" fontId="7" fillId="0" borderId="0" applyFont="0" applyFill="0" applyBorder="0" applyAlignment="0" applyProtection="0">
      <alignment vertical="center"/>
    </xf>
    <xf numFmtId="181" fontId="7" fillId="0" borderId="0" applyFont="0" applyFill="0" applyBorder="0" applyAlignment="0" applyProtection="0">
      <alignment vertical="center"/>
    </xf>
    <xf numFmtId="182" fontId="7" fillId="0" borderId="0" applyFont="0" applyFill="0" applyBorder="0" applyAlignment="0" applyProtection="0">
      <alignment vertical="center"/>
    </xf>
    <xf numFmtId="183" fontId="7" fillId="0" borderId="0" applyFont="0" applyFill="0" applyBorder="0" applyAlignment="0" applyProtection="0">
      <alignment vertical="center"/>
    </xf>
    <xf numFmtId="184" fontId="7" fillId="0" borderId="0" applyFont="0" applyFill="0" applyBorder="0" applyAlignment="0" applyProtection="0">
      <alignment vertical="center"/>
    </xf>
    <xf numFmtId="185" fontId="7" fillId="0" borderId="0" applyFont="0" applyFill="0" applyBorder="0" applyAlignment="0" applyProtection="0">
      <alignment vertical="center"/>
    </xf>
    <xf numFmtId="0" fontId="23" fillId="0" borderId="0" applyFill="0" applyBorder="0" applyAlignment="0" applyProtection="0">
      <alignment vertical="center"/>
    </xf>
    <xf numFmtId="0" fontId="14" fillId="0" borderId="0" applyNumberFormat="0" applyFill="0" applyBorder="0" applyAlignment="0" applyProtection="0">
      <alignment vertical="center"/>
    </xf>
    <xf numFmtId="0" fontId="7" fillId="14" borderId="0" applyNumberFormat="0" applyAlignment="0">
      <alignment vertical="center"/>
    </xf>
    <xf numFmtId="186" fontId="7" fillId="0" borderId="0" applyFont="0" applyFill="0" applyBorder="0" applyAlignment="0" applyProtection="0">
      <alignment vertical="center"/>
    </xf>
    <xf numFmtId="187" fontId="7" fillId="0" borderId="0" applyFont="0" applyFill="0" applyBorder="0" applyAlignment="0" applyProtection="0">
      <alignment vertical="center"/>
    </xf>
    <xf numFmtId="188" fontId="7" fillId="0" borderId="0" applyFont="0" applyFill="0" applyBorder="0" applyAlignment="0" applyProtection="0">
      <alignment horizontal="right" vertical="center"/>
    </xf>
    <xf numFmtId="189" fontId="7" fillId="0" borderId="0" applyFont="0" applyFill="0" applyBorder="0" applyAlignment="0" applyProtection="0">
      <alignment vertical="center"/>
    </xf>
    <xf numFmtId="0" fontId="7" fillId="0" borderId="0" applyNumberFormat="0" applyFill="0" applyBorder="0">
      <alignment horizontal="left" vertical="center" wrapText="1" indent="1"/>
    </xf>
    <xf numFmtId="166" fontId="14" fillId="0" borderId="11" applyNumberFormat="0" applyFill="0" applyAlignment="0" applyProtection="0">
      <alignment vertical="center"/>
    </xf>
    <xf numFmtId="166" fontId="7" fillId="0" borderId="12" applyNumberFormat="0" applyFont="0" applyFill="0" applyAlignment="0" applyProtection="0">
      <alignment vertical="center"/>
    </xf>
    <xf numFmtId="0" fontId="7" fillId="4" borderId="0" applyNumberFormat="0" applyFont="0" applyBorder="0" applyAlignment="0" applyProtection="0">
      <alignment vertical="center"/>
    </xf>
    <xf numFmtId="0" fontId="7" fillId="0" borderId="0" applyNumberFormat="0" applyFont="0" applyFill="0" applyAlignment="0" applyProtection="0">
      <alignment vertical="center"/>
    </xf>
    <xf numFmtId="166" fontId="7" fillId="0" borderId="0" applyNumberFormat="0" applyFont="0" applyBorder="0" applyAlignment="0" applyProtection="0">
      <alignment vertical="center"/>
    </xf>
    <xf numFmtId="49" fontId="7" fillId="0" borderId="0" applyFont="0" applyFill="0" applyBorder="0" applyAlignment="0" applyProtection="0">
      <alignment horizontal="center" vertical="center"/>
    </xf>
    <xf numFmtId="166" fontId="14" fillId="15" borderId="0" applyNumberFormat="0" applyAlignment="0" applyProtection="0">
      <alignment vertical="center"/>
    </xf>
    <xf numFmtId="0" fontId="7" fillId="0" borderId="0" applyNumberFormat="0" applyFont="0" applyAlignment="0" applyProtection="0">
      <alignment vertical="center"/>
    </xf>
    <xf numFmtId="0" fontId="4" fillId="0" borderId="0"/>
    <xf numFmtId="9" fontId="4" fillId="0" borderId="0" applyFont="0" applyFill="0" applyBorder="0" applyAlignment="0" applyProtection="0"/>
    <xf numFmtId="43" fontId="4" fillId="0" borderId="0" applyFont="0" applyFill="0" applyBorder="0" applyAlignment="0" applyProtection="0"/>
    <xf numFmtId="166" fontId="13" fillId="16" borderId="13" applyNumberFormat="0" applyAlignment="0">
      <alignment vertical="center"/>
      <protection locked="0"/>
    </xf>
    <xf numFmtId="0" fontId="7" fillId="17" borderId="0" applyNumberFormat="0" applyAlignment="0">
      <alignment vertical="center"/>
    </xf>
    <xf numFmtId="43" fontId="7" fillId="0" borderId="0" applyFont="0" applyFill="0" applyBorder="0" applyAlignment="0" applyProtection="0"/>
    <xf numFmtId="9" fontId="7" fillId="0" borderId="0" applyFont="0" applyFill="0" applyBorder="0" applyAlignment="0" applyProtection="0"/>
    <xf numFmtId="0" fontId="7" fillId="0" borderId="0">
      <alignment vertical="center"/>
    </xf>
    <xf numFmtId="0" fontId="7" fillId="0" borderId="0" applyNumberFormat="0" applyAlignment="0">
      <alignment vertical="center"/>
    </xf>
    <xf numFmtId="0" fontId="11" fillId="5" borderId="0" applyNumberFormat="0">
      <alignment horizontal="center" vertical="top" wrapText="1"/>
    </xf>
    <xf numFmtId="0" fontId="8" fillId="0" borderId="0" applyFill="0" applyBorder="0" applyAlignment="0" applyProtection="0">
      <alignment vertical="center"/>
    </xf>
    <xf numFmtId="0" fontId="7" fillId="19" borderId="0" applyNumberFormat="0" applyFont="0" applyBorder="0" applyAlignment="0" applyProtection="0">
      <alignment vertical="center"/>
    </xf>
    <xf numFmtId="0" fontId="7" fillId="0" borderId="9" applyNumberFormat="0" applyAlignment="0">
      <alignment vertical="center"/>
    </xf>
    <xf numFmtId="0" fontId="7" fillId="0" borderId="8" applyNumberFormat="0" applyAlignment="0">
      <alignment vertical="center"/>
      <protection locked="0"/>
    </xf>
    <xf numFmtId="166" fontId="7" fillId="20" borderId="8" applyNumberFormat="0" applyAlignment="0">
      <alignment vertical="center"/>
      <protection locked="0"/>
    </xf>
    <xf numFmtId="0" fontId="7" fillId="21" borderId="0" applyNumberFormat="0" applyAlignment="0">
      <alignment vertical="center"/>
    </xf>
    <xf numFmtId="0" fontId="7" fillId="22" borderId="0" applyNumberFormat="0" applyAlignment="0">
      <alignment vertical="center"/>
    </xf>
    <xf numFmtId="0" fontId="7" fillId="0" borderId="7" applyNumberFormat="0" applyAlignment="0">
      <alignment vertical="center"/>
      <protection locked="0"/>
    </xf>
    <xf numFmtId="0" fontId="26" fillId="0" borderId="0" applyNumberFormat="0" applyAlignment="0">
      <alignment vertical="center"/>
    </xf>
    <xf numFmtId="0" fontId="7" fillId="0" borderId="0">
      <alignment vertical="center"/>
    </xf>
    <xf numFmtId="0" fontId="17" fillId="0" borderId="0" applyNumberFormat="0" applyFill="0" applyBorder="0" applyAlignment="0" applyProtection="0">
      <alignment vertical="center"/>
    </xf>
    <xf numFmtId="0" fontId="7" fillId="23" borderId="0" applyNumberFormat="0" applyFont="0" applyBorder="0" applyAlignment="0" applyProtection="0">
      <alignment vertical="center"/>
    </xf>
    <xf numFmtId="166" fontId="14" fillId="0" borderId="0" applyNumberFormat="0" applyFill="0" applyBorder="0" applyAlignment="0" applyProtection="0">
      <alignment vertical="center"/>
    </xf>
    <xf numFmtId="0" fontId="25" fillId="0" borderId="0"/>
    <xf numFmtId="0" fontId="8" fillId="3" borderId="0" applyNumberFormat="0">
      <alignment vertical="center"/>
    </xf>
    <xf numFmtId="0" fontId="7" fillId="0" borderId="5" applyNumberFormat="0" applyAlignment="0">
      <alignment vertical="center"/>
      <protection locked="0"/>
    </xf>
    <xf numFmtId="0" fontId="7" fillId="0" borderId="4" applyNumberFormat="0" applyAlignment="0">
      <alignment vertical="center"/>
      <protection locked="0"/>
    </xf>
    <xf numFmtId="0" fontId="7" fillId="8" borderId="0" applyNumberFormat="0" applyAlignment="0">
      <alignment vertical="center"/>
    </xf>
    <xf numFmtId="166" fontId="7" fillId="10" borderId="5" applyNumberFormat="0" applyAlignment="0">
      <alignment vertical="center"/>
      <protection locked="0"/>
    </xf>
    <xf numFmtId="166" fontId="7" fillId="0" borderId="0" applyFont="0" applyFill="0" applyBorder="0" applyAlignment="0" applyProtection="0">
      <alignment vertical="center"/>
    </xf>
    <xf numFmtId="0" fontId="14" fillId="3" borderId="0" applyNumberFormat="0">
      <alignment horizontal="center" vertical="top" wrapText="1"/>
    </xf>
    <xf numFmtId="166" fontId="7" fillId="0" borderId="0" applyFont="0" applyFill="0" applyBorder="0" applyAlignment="0" applyProtection="0">
      <alignment vertical="center"/>
    </xf>
    <xf numFmtId="167" fontId="7" fillId="0" borderId="0" applyFont="0" applyFill="0" applyBorder="0" applyAlignment="0" applyProtection="0">
      <alignment vertical="center"/>
    </xf>
    <xf numFmtId="0" fontId="19" fillId="0" borderId="0" applyNumberFormat="0" applyAlignment="0">
      <alignment vertical="center"/>
    </xf>
    <xf numFmtId="190" fontId="7" fillId="0" borderId="0" applyFont="0" applyFill="0" applyBorder="0" applyAlignment="0" applyProtection="0">
      <alignment vertical="center"/>
    </xf>
    <xf numFmtId="43" fontId="7" fillId="0" borderId="0" applyFont="0" applyFill="0" applyBorder="0" applyAlignment="0" applyProtection="0"/>
    <xf numFmtId="0" fontId="14" fillId="3" borderId="0" applyNumberFormat="0">
      <alignment horizontal="center" vertical="top" wrapText="1"/>
    </xf>
    <xf numFmtId="0" fontId="3" fillId="0" borderId="0"/>
    <xf numFmtId="0" fontId="3" fillId="0" borderId="0"/>
    <xf numFmtId="43" fontId="7"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191" fontId="7" fillId="0" borderId="0" applyFont="0" applyFill="0" applyBorder="0" applyAlignment="0" applyProtection="0">
      <alignment vertical="center"/>
    </xf>
    <xf numFmtId="166" fontId="7" fillId="0" borderId="0" applyFont="0" applyFill="0" applyBorder="0" applyAlignment="0" applyProtection="0">
      <alignment vertical="center"/>
    </xf>
    <xf numFmtId="0" fontId="7" fillId="0" borderId="0">
      <alignment vertical="center"/>
    </xf>
    <xf numFmtId="0" fontId="12" fillId="0" borderId="0"/>
    <xf numFmtId="0" fontId="12" fillId="0" borderId="0"/>
    <xf numFmtId="0" fontId="42" fillId="0" borderId="0"/>
    <xf numFmtId="0" fontId="12" fillId="0" borderId="0"/>
    <xf numFmtId="0" fontId="42" fillId="0" borderId="0"/>
    <xf numFmtId="0" fontId="42" fillId="0" borderId="0"/>
    <xf numFmtId="0" fontId="25" fillId="0" borderId="0"/>
    <xf numFmtId="0" fontId="25" fillId="0" borderId="0"/>
    <xf numFmtId="0" fontId="25" fillId="0" borderId="0"/>
    <xf numFmtId="0" fontId="25" fillId="0" borderId="0"/>
    <xf numFmtId="0" fontId="25" fillId="0" borderId="0"/>
    <xf numFmtId="0" fontId="12" fillId="0" borderId="0"/>
    <xf numFmtId="0" fontId="12" fillId="0" borderId="0"/>
    <xf numFmtId="0" fontId="25" fillId="0" borderId="0"/>
    <xf numFmtId="0" fontId="43" fillId="0" borderId="0"/>
    <xf numFmtId="0" fontId="43" fillId="0" borderId="0"/>
    <xf numFmtId="0" fontId="43" fillId="0" borderId="0"/>
    <xf numFmtId="0" fontId="7" fillId="0" borderId="0"/>
    <xf numFmtId="0" fontId="12" fillId="0" borderId="0"/>
    <xf numFmtId="0" fontId="12" fillId="0" borderId="0"/>
    <xf numFmtId="38" fontId="44" fillId="0" borderId="0" applyFont="0" applyFill="0" applyBorder="0" applyAlignment="0" applyProtection="0"/>
    <xf numFmtId="192" fontId="12" fillId="0" borderId="0" applyFont="0" applyFill="0" applyBorder="0" applyAlignment="0" applyProtection="0"/>
    <xf numFmtId="193" fontId="45" fillId="0" borderId="0" applyFont="0" applyFill="0" applyAlignment="0" applyProtection="0"/>
    <xf numFmtId="192" fontId="12" fillId="0" borderId="0" applyFont="0" applyFill="0" applyBorder="0" applyAlignment="0" applyProtection="0"/>
    <xf numFmtId="193" fontId="45" fillId="0" borderId="0" applyFont="0" applyFill="0" applyAlignment="0" applyProtection="0"/>
    <xf numFmtId="193" fontId="45" fillId="0" borderId="0" applyFont="0" applyFill="0" applyAlignment="0" applyProtection="0"/>
    <xf numFmtId="0" fontId="12" fillId="0" borderId="0" applyFont="0" applyFill="0" applyAlignment="0" applyProtection="0"/>
    <xf numFmtId="193" fontId="45" fillId="0" borderId="0" applyFont="0" applyFill="0" applyAlignment="0" applyProtection="0"/>
    <xf numFmtId="193" fontId="45" fillId="0" borderId="0" applyFont="0" applyFill="0" applyAlignment="0" applyProtection="0"/>
    <xf numFmtId="0" fontId="12" fillId="0" borderId="0" applyFont="0" applyFill="0" applyAlignment="0" applyProtection="0"/>
    <xf numFmtId="192" fontId="12" fillId="0" borderId="0" applyFont="0" applyFill="0" applyBorder="0" applyAlignment="0" applyProtection="0"/>
    <xf numFmtId="194" fontId="12" fillId="0" borderId="0" applyFont="0" applyFill="0" applyBorder="0" applyAlignment="0" applyProtection="0"/>
    <xf numFmtId="195" fontId="12" fillId="0" borderId="0" applyFont="0" applyFill="0" applyBorder="0" applyAlignment="0" applyProtection="0"/>
    <xf numFmtId="194" fontId="12" fillId="0" borderId="0" applyFont="0" applyFill="0" applyBorder="0" applyAlignment="0" applyProtection="0"/>
    <xf numFmtId="194" fontId="12" fillId="0" borderId="0" applyFont="0" applyFill="0" applyBorder="0" applyAlignment="0" applyProtection="0"/>
    <xf numFmtId="195" fontId="12" fillId="0" borderId="0" applyFont="0" applyFill="0" applyBorder="0" applyAlignment="0" applyProtection="0"/>
    <xf numFmtId="195" fontId="45" fillId="0" borderId="0" applyFont="0" applyFill="0" applyAlignment="0" applyProtection="0"/>
    <xf numFmtId="195" fontId="45" fillId="0" borderId="0" applyFont="0" applyFill="0" applyAlignment="0" applyProtection="0"/>
    <xf numFmtId="0" fontId="12" fillId="0" borderId="0" applyFont="0" applyFill="0" applyAlignment="0" applyProtection="0"/>
    <xf numFmtId="195" fontId="45" fillId="0" borderId="0" applyFont="0" applyFill="0" applyAlignment="0" applyProtection="0"/>
    <xf numFmtId="195" fontId="45" fillId="0" borderId="0" applyFont="0" applyFill="0" applyAlignment="0" applyProtection="0"/>
    <xf numFmtId="0" fontId="12" fillId="0" borderId="0" applyFont="0" applyFill="0" applyAlignment="0" applyProtection="0"/>
    <xf numFmtId="195" fontId="12" fillId="0" borderId="0" applyFont="0" applyFill="0" applyBorder="0" applyAlignment="0" applyProtection="0"/>
    <xf numFmtId="0" fontId="12" fillId="4" borderId="0"/>
    <xf numFmtId="0" fontId="12" fillId="4" borderId="0"/>
    <xf numFmtId="0" fontId="12" fillId="4" borderId="0"/>
    <xf numFmtId="0" fontId="46" fillId="53" borderId="0">
      <alignment vertical="center" wrapText="1"/>
    </xf>
    <xf numFmtId="0" fontId="46" fillId="53" borderId="0">
      <alignment vertical="center" wrapText="1"/>
    </xf>
    <xf numFmtId="0" fontId="46" fillId="53" borderId="0">
      <alignment vertical="center" wrapText="1"/>
    </xf>
    <xf numFmtId="0" fontId="12" fillId="4" borderId="0"/>
    <xf numFmtId="0" fontId="12" fillId="4" borderId="0"/>
    <xf numFmtId="0" fontId="47" fillId="4" borderId="0"/>
    <xf numFmtId="0" fontId="47" fillId="4" borderId="0"/>
    <xf numFmtId="0" fontId="47" fillId="4" borderId="0"/>
    <xf numFmtId="0" fontId="48" fillId="53" borderId="0">
      <alignment vertical="center" wrapText="1"/>
    </xf>
    <xf numFmtId="0" fontId="48" fillId="53" borderId="0">
      <alignment vertical="center" wrapText="1"/>
    </xf>
    <xf numFmtId="0" fontId="48" fillId="53" borderId="0">
      <alignment vertical="center" wrapText="1"/>
    </xf>
    <xf numFmtId="0" fontId="47" fillId="4" borderId="0"/>
    <xf numFmtId="0" fontId="47" fillId="4" borderId="0"/>
    <xf numFmtId="0" fontId="49" fillId="4" borderId="0"/>
    <xf numFmtId="0" fontId="49" fillId="4" borderId="0"/>
    <xf numFmtId="0" fontId="49" fillId="4" borderId="0"/>
    <xf numFmtId="0" fontId="50" fillId="53" borderId="0">
      <alignment vertical="center" wrapText="1"/>
    </xf>
    <xf numFmtId="0" fontId="50" fillId="53" borderId="0">
      <alignment vertical="center" wrapText="1"/>
    </xf>
    <xf numFmtId="0" fontId="50" fillId="53" borderId="0">
      <alignment vertical="center" wrapText="1"/>
    </xf>
    <xf numFmtId="0" fontId="49" fillId="4" borderId="0"/>
    <xf numFmtId="0" fontId="49" fillId="4" borderId="0"/>
    <xf numFmtId="0" fontId="51" fillId="4" borderId="0"/>
    <xf numFmtId="0" fontId="51" fillId="4" borderId="0"/>
    <xf numFmtId="0" fontId="51" fillId="4" borderId="0"/>
    <xf numFmtId="0" fontId="52" fillId="53" borderId="0">
      <alignment vertical="center" wrapText="1"/>
    </xf>
    <xf numFmtId="0" fontId="52" fillId="53" borderId="0">
      <alignment vertical="center" wrapText="1"/>
    </xf>
    <xf numFmtId="0" fontId="52" fillId="53" borderId="0">
      <alignment vertical="center" wrapText="1"/>
    </xf>
    <xf numFmtId="0" fontId="51" fillId="4" borderId="0"/>
    <xf numFmtId="0" fontId="51" fillId="4" borderId="0"/>
    <xf numFmtId="0" fontId="53" fillId="4" borderId="0"/>
    <xf numFmtId="0" fontId="53" fillId="4" borderId="0"/>
    <xf numFmtId="0" fontId="53" fillId="4" borderId="0"/>
    <xf numFmtId="0" fontId="54" fillId="53" borderId="0">
      <alignment vertical="center" wrapText="1"/>
    </xf>
    <xf numFmtId="0" fontId="54" fillId="53" borderId="0">
      <alignment vertical="center" wrapText="1"/>
    </xf>
    <xf numFmtId="0" fontId="54" fillId="53" borderId="0">
      <alignment vertical="center" wrapText="1"/>
    </xf>
    <xf numFmtId="0" fontId="53" fillId="4" borderId="0"/>
    <xf numFmtId="0" fontId="53" fillId="4" borderId="0"/>
    <xf numFmtId="0" fontId="14" fillId="4" borderId="0"/>
    <xf numFmtId="0" fontId="14" fillId="4" borderId="0"/>
    <xf numFmtId="0" fontId="14" fillId="4" borderId="0"/>
    <xf numFmtId="0" fontId="55" fillId="53" borderId="0">
      <alignment vertical="center" wrapText="1"/>
    </xf>
    <xf numFmtId="0" fontId="55" fillId="53" borderId="0">
      <alignment vertical="center" wrapText="1"/>
    </xf>
    <xf numFmtId="0" fontId="55" fillId="53" borderId="0">
      <alignment vertical="center" wrapText="1"/>
    </xf>
    <xf numFmtId="0" fontId="14" fillId="4" borderId="0"/>
    <xf numFmtId="0" fontId="14" fillId="4" borderId="0"/>
    <xf numFmtId="0" fontId="17" fillId="4" borderId="0"/>
    <xf numFmtId="0" fontId="17" fillId="4" borderId="0"/>
    <xf numFmtId="0" fontId="17" fillId="4" borderId="0"/>
    <xf numFmtId="0" fontId="56" fillId="53" borderId="0">
      <alignment vertical="center" wrapText="1"/>
    </xf>
    <xf numFmtId="0" fontId="56" fillId="53" borderId="0">
      <alignment vertical="center" wrapText="1"/>
    </xf>
    <xf numFmtId="0" fontId="56" fillId="53" borderId="0">
      <alignment vertical="center" wrapText="1"/>
    </xf>
    <xf numFmtId="0" fontId="17" fillId="4" borderId="0"/>
    <xf numFmtId="0" fontId="17" fillId="4" borderId="0"/>
    <xf numFmtId="196" fontId="12" fillId="0" borderId="0" applyFont="0" applyFill="0" applyBorder="0" applyAlignment="0" applyProtection="0"/>
    <xf numFmtId="197" fontId="12" fillId="0" borderId="0" applyFont="0" applyFill="0" applyBorder="0" applyAlignment="0" applyProtection="0"/>
    <xf numFmtId="196" fontId="12" fillId="0" borderId="0" applyFont="0" applyFill="0" applyBorder="0" applyAlignment="0" applyProtection="0"/>
    <xf numFmtId="196" fontId="12" fillId="0" borderId="0" applyFont="0" applyFill="0" applyBorder="0" applyAlignment="0" applyProtection="0"/>
    <xf numFmtId="194" fontId="12" fillId="0" borderId="0" applyFont="0" applyFill="0" applyBorder="0" applyAlignment="0" applyProtection="0"/>
    <xf numFmtId="197" fontId="45" fillId="0" borderId="0" applyFont="0" applyFill="0" applyAlignment="0" applyProtection="0"/>
    <xf numFmtId="197" fontId="12" fillId="0" borderId="0" applyFont="0" applyFill="0" applyBorder="0" applyAlignment="0" applyProtection="0"/>
    <xf numFmtId="197" fontId="45" fillId="0" borderId="0" applyFont="0" applyFill="0" applyAlignment="0" applyProtection="0"/>
    <xf numFmtId="197" fontId="45" fillId="0" borderId="0" applyFont="0" applyFill="0" applyAlignment="0" applyProtection="0"/>
    <xf numFmtId="0" fontId="12" fillId="0" borderId="0" applyFont="0" applyFill="0" applyAlignment="0" applyProtection="0"/>
    <xf numFmtId="197" fontId="45" fillId="0" borderId="0" applyFont="0" applyFill="0" applyAlignment="0" applyProtection="0"/>
    <xf numFmtId="197" fontId="45" fillId="0" borderId="0" applyFont="0" applyFill="0" applyAlignment="0" applyProtection="0"/>
    <xf numFmtId="0" fontId="12" fillId="0" borderId="0" applyFont="0" applyFill="0" applyAlignment="0" applyProtection="0"/>
    <xf numFmtId="197" fontId="12" fillId="0" borderId="0" applyFont="0" applyFill="0" applyBorder="0" applyAlignment="0" applyProtection="0"/>
    <xf numFmtId="198" fontId="12" fillId="0" borderId="0" applyFont="0" applyFill="0" applyBorder="0" applyAlignment="0" applyProtection="0"/>
    <xf numFmtId="194" fontId="12" fillId="0" borderId="0" applyFont="0" applyFill="0" applyBorder="0" applyAlignment="0" applyProtection="0"/>
    <xf numFmtId="198" fontId="12" fillId="0" borderId="0" applyFont="0" applyFill="0" applyBorder="0" applyAlignment="0" applyProtection="0"/>
    <xf numFmtId="198" fontId="12" fillId="0" borderId="0" applyFont="0" applyFill="0" applyBorder="0" applyAlignment="0" applyProtection="0"/>
    <xf numFmtId="194" fontId="12" fillId="0" borderId="0" applyFont="0" applyFill="0" applyBorder="0" applyAlignment="0" applyProtection="0"/>
    <xf numFmtId="199" fontId="45" fillId="0" borderId="0" applyFont="0" applyFill="0" applyAlignment="0" applyProtection="0"/>
    <xf numFmtId="194" fontId="12" fillId="0" borderId="0" applyFont="0" applyFill="0" applyBorder="0" applyAlignment="0" applyProtection="0"/>
    <xf numFmtId="199" fontId="45" fillId="0" borderId="0" applyFont="0" applyFill="0" applyAlignment="0" applyProtection="0"/>
    <xf numFmtId="199" fontId="45" fillId="0" borderId="0" applyFont="0" applyFill="0" applyAlignment="0" applyProtection="0"/>
    <xf numFmtId="0" fontId="12" fillId="0" borderId="0" applyFont="0" applyFill="0" applyAlignment="0" applyProtection="0"/>
    <xf numFmtId="199" fontId="45" fillId="0" borderId="0" applyFont="0" applyFill="0" applyAlignment="0" applyProtection="0"/>
    <xf numFmtId="199" fontId="45" fillId="0" borderId="0" applyFont="0" applyFill="0" applyAlignment="0" applyProtection="0"/>
    <xf numFmtId="0" fontId="12" fillId="0" borderId="0" applyFont="0" applyFill="0" applyAlignment="0" applyProtection="0"/>
    <xf numFmtId="194" fontId="12" fillId="0" borderId="0" applyFont="0" applyFill="0" applyBorder="0" applyAlignment="0" applyProtection="0"/>
    <xf numFmtId="200" fontId="12" fillId="0" borderId="0" applyFont="0" applyFill="0" applyBorder="0" applyAlignment="0" applyProtection="0"/>
    <xf numFmtId="201" fontId="12" fillId="0" borderId="0" applyFont="0" applyFill="0" applyBorder="0" applyAlignment="0" applyProtection="0"/>
    <xf numFmtId="200" fontId="12" fillId="0" borderId="0" applyFont="0" applyFill="0" applyBorder="0" applyAlignment="0" applyProtection="0"/>
    <xf numFmtId="200" fontId="12" fillId="0" borderId="0" applyFont="0" applyFill="0" applyBorder="0" applyAlignment="0" applyProtection="0"/>
    <xf numFmtId="196" fontId="12" fillId="0" borderId="0" applyFont="0" applyFill="0" applyBorder="0" applyAlignment="0" applyProtection="0"/>
    <xf numFmtId="201" fontId="45" fillId="0" borderId="0" applyFont="0" applyFill="0" applyAlignment="0" applyProtection="0"/>
    <xf numFmtId="201" fontId="12" fillId="0" borderId="0" applyFont="0" applyFill="0" applyBorder="0" applyAlignment="0" applyProtection="0"/>
    <xf numFmtId="201" fontId="45" fillId="0" borderId="0" applyFont="0" applyFill="0" applyAlignment="0" applyProtection="0"/>
    <xf numFmtId="201" fontId="45" fillId="0" borderId="0" applyFont="0" applyFill="0" applyAlignment="0" applyProtection="0"/>
    <xf numFmtId="0" fontId="12" fillId="0" borderId="0" applyFont="0" applyFill="0" applyAlignment="0" applyProtection="0"/>
    <xf numFmtId="201" fontId="45" fillId="0" borderId="0" applyFont="0" applyFill="0" applyAlignment="0" applyProtection="0"/>
    <xf numFmtId="201" fontId="45" fillId="0" borderId="0" applyFont="0" applyFill="0" applyAlignment="0" applyProtection="0"/>
    <xf numFmtId="0" fontId="12" fillId="0" borderId="0" applyFont="0" applyFill="0" applyAlignment="0" applyProtection="0"/>
    <xf numFmtId="201" fontId="12" fillId="0" borderId="0" applyFont="0" applyFill="0" applyBorder="0" applyAlignment="0" applyProtection="0"/>
    <xf numFmtId="202" fontId="12" fillId="54" borderId="19"/>
    <xf numFmtId="202" fontId="12" fillId="54" borderId="19"/>
    <xf numFmtId="202" fontId="12" fillId="54" borderId="19"/>
    <xf numFmtId="203" fontId="57" fillId="54" borderId="19"/>
    <xf numFmtId="202" fontId="12" fillId="54" borderId="19"/>
    <xf numFmtId="203" fontId="57" fillId="54" borderId="19"/>
    <xf numFmtId="202" fontId="12" fillId="54" borderId="19"/>
    <xf numFmtId="203" fontId="57" fillId="54" borderId="19"/>
    <xf numFmtId="202" fontId="12" fillId="54" borderId="19"/>
    <xf numFmtId="202" fontId="12" fillId="54" borderId="19"/>
    <xf numFmtId="202" fontId="12" fillId="54" borderId="19"/>
    <xf numFmtId="202" fontId="12" fillId="54" borderId="19"/>
    <xf numFmtId="202" fontId="12" fillId="54" borderId="19"/>
    <xf numFmtId="202" fontId="12" fillId="54" borderId="19"/>
    <xf numFmtId="203" fontId="57" fillId="54" borderId="19"/>
    <xf numFmtId="203" fontId="57" fillId="54" borderId="19"/>
    <xf numFmtId="202" fontId="12" fillId="54" borderId="19"/>
    <xf numFmtId="203" fontId="57" fillId="54" borderId="19"/>
    <xf numFmtId="203" fontId="57" fillId="54" borderId="19"/>
    <xf numFmtId="203" fontId="57" fillId="54" borderId="19"/>
    <xf numFmtId="203" fontId="57" fillId="54" borderId="19"/>
    <xf numFmtId="203" fontId="57" fillId="54" borderId="19"/>
    <xf numFmtId="203" fontId="57" fillId="54" borderId="19"/>
    <xf numFmtId="204" fontId="12" fillId="54" borderId="19"/>
    <xf numFmtId="202" fontId="12" fillId="54" borderId="19"/>
    <xf numFmtId="203" fontId="57" fillId="54" borderId="19"/>
    <xf numFmtId="202" fontId="12" fillId="54" borderId="19"/>
    <xf numFmtId="203" fontId="57" fillId="54" borderId="19"/>
    <xf numFmtId="205" fontId="12" fillId="54" borderId="19"/>
    <xf numFmtId="206" fontId="46" fillId="0" borderId="19">
      <alignment vertical="center" wrapText="1"/>
    </xf>
    <xf numFmtId="206" fontId="46" fillId="0" borderId="19">
      <alignment vertical="center" wrapText="1"/>
    </xf>
    <xf numFmtId="206" fontId="46" fillId="0" borderId="19">
      <alignment vertical="center" wrapText="1"/>
    </xf>
    <xf numFmtId="202" fontId="12" fillId="54" borderId="19"/>
    <xf numFmtId="202" fontId="12" fillId="54" borderId="19"/>
    <xf numFmtId="202" fontId="12" fillId="54" borderId="19"/>
    <xf numFmtId="202" fontId="12" fillId="54" borderId="19"/>
    <xf numFmtId="202" fontId="12" fillId="54" borderId="19"/>
    <xf numFmtId="202" fontId="12" fillId="54" borderId="19"/>
    <xf numFmtId="203" fontId="57" fillId="54" borderId="19"/>
    <xf numFmtId="202" fontId="12" fillId="54" borderId="19"/>
    <xf numFmtId="202" fontId="12" fillId="54" borderId="19"/>
    <xf numFmtId="202" fontId="12" fillId="54" borderId="19"/>
    <xf numFmtId="202" fontId="12" fillId="54" borderId="19"/>
    <xf numFmtId="202" fontId="12" fillId="54" borderId="19"/>
    <xf numFmtId="202" fontId="12" fillId="54" borderId="19"/>
    <xf numFmtId="204" fontId="12" fillId="54" borderId="19"/>
    <xf numFmtId="202" fontId="12" fillId="54" borderId="19"/>
    <xf numFmtId="203" fontId="57" fillId="54" borderId="19"/>
    <xf numFmtId="203" fontId="57" fillId="54" borderId="19"/>
    <xf numFmtId="203" fontId="57" fillId="54" borderId="19"/>
    <xf numFmtId="203" fontId="57" fillId="54" borderId="19"/>
    <xf numFmtId="202" fontId="12" fillId="54" borderId="19"/>
    <xf numFmtId="202" fontId="12" fillId="54" borderId="19"/>
    <xf numFmtId="204" fontId="12" fillId="54" borderId="19"/>
    <xf numFmtId="207" fontId="12" fillId="0" borderId="0" applyFont="0" applyFill="0" applyBorder="0" applyAlignment="0" applyProtection="0"/>
    <xf numFmtId="196" fontId="12" fillId="0" borderId="0" applyFont="0" applyFill="0" applyBorder="0" applyAlignment="0" applyProtection="0"/>
    <xf numFmtId="207" fontId="12" fillId="0" borderId="0" applyFont="0" applyFill="0" applyBorder="0" applyAlignment="0" applyProtection="0"/>
    <xf numFmtId="207" fontId="12" fillId="0" borderId="0" applyFont="0" applyFill="0" applyBorder="0" applyAlignment="0" applyProtection="0"/>
    <xf numFmtId="196" fontId="12" fillId="0" borderId="0" applyFont="0" applyFill="0" applyBorder="0" applyAlignment="0" applyProtection="0"/>
    <xf numFmtId="208" fontId="45" fillId="0" borderId="0" applyFont="0" applyFill="0" applyAlignment="0" applyProtection="0"/>
    <xf numFmtId="196" fontId="12" fillId="0" borderId="0" applyFont="0" applyFill="0" applyBorder="0" applyAlignment="0" applyProtection="0"/>
    <xf numFmtId="208" fontId="45" fillId="0" borderId="0" applyFont="0" applyFill="0" applyAlignment="0" applyProtection="0"/>
    <xf numFmtId="208" fontId="45" fillId="0" borderId="0" applyFont="0" applyFill="0" applyAlignment="0" applyProtection="0"/>
    <xf numFmtId="0" fontId="12" fillId="0" borderId="0" applyFont="0" applyFill="0" applyAlignment="0" applyProtection="0"/>
    <xf numFmtId="208" fontId="45" fillId="0" borderId="0" applyFont="0" applyFill="0" applyAlignment="0" applyProtection="0"/>
    <xf numFmtId="208" fontId="45" fillId="0" borderId="0" applyFont="0" applyFill="0" applyAlignment="0" applyProtection="0"/>
    <xf numFmtId="0" fontId="12" fillId="0" borderId="0" applyFont="0" applyFill="0" applyAlignment="0" applyProtection="0"/>
    <xf numFmtId="196" fontId="12" fillId="0" borderId="0" applyFont="0" applyFill="0" applyBorder="0" applyAlignment="0" applyProtection="0"/>
    <xf numFmtId="0" fontId="49" fillId="54" borderId="0"/>
    <xf numFmtId="0" fontId="49" fillId="54" borderId="0"/>
    <xf numFmtId="0" fontId="49" fillId="54" borderId="0"/>
    <xf numFmtId="0" fontId="58" fillId="0" borderId="0">
      <alignment vertical="center" wrapText="1"/>
    </xf>
    <xf numFmtId="0" fontId="58" fillId="0" borderId="0">
      <alignment vertical="center" wrapText="1"/>
    </xf>
    <xf numFmtId="0" fontId="58" fillId="0" borderId="0">
      <alignment vertical="center" wrapText="1"/>
    </xf>
    <xf numFmtId="0" fontId="49" fillId="54" borderId="0"/>
    <xf numFmtId="0" fontId="49" fillId="54" borderId="0"/>
    <xf numFmtId="0" fontId="59" fillId="0" borderId="0" applyNumberFormat="0" applyFill="0" applyBorder="0" applyAlignment="0" applyProtection="0"/>
    <xf numFmtId="209" fontId="59" fillId="0" borderId="0" applyFill="0" applyAlignment="0" applyProtection="0"/>
    <xf numFmtId="0" fontId="59" fillId="0" borderId="0" applyNumberFormat="0" applyFill="0" applyBorder="0" applyAlignment="0" applyProtection="0"/>
    <xf numFmtId="209" fontId="59" fillId="0" borderId="0" applyFill="0" applyAlignment="0" applyProtection="0"/>
    <xf numFmtId="209" fontId="59" fillId="0" borderId="0" applyFill="0" applyAlignment="0" applyProtection="0"/>
    <xf numFmtId="210" fontId="59" fillId="0" borderId="0" applyFill="0" applyAlignment="0" applyProtection="0"/>
    <xf numFmtId="209" fontId="59" fillId="0" borderId="0" applyFill="0" applyAlignment="0" applyProtection="0"/>
    <xf numFmtId="209" fontId="59" fillId="0" borderId="0" applyFill="0" applyAlignment="0" applyProtection="0"/>
    <xf numFmtId="210" fontId="59" fillId="0" borderId="0" applyFill="0" applyAlignment="0" applyProtection="0"/>
    <xf numFmtId="0" fontId="59" fillId="0" borderId="0" applyNumberFormat="0" applyFill="0" applyBorder="0" applyAlignment="0" applyProtection="0"/>
    <xf numFmtId="0" fontId="12" fillId="55" borderId="0" applyNumberFormat="0" applyFont="0" applyAlignment="0" applyProtection="0"/>
    <xf numFmtId="209" fontId="45" fillId="56" borderId="0" applyFont="0" applyAlignment="0" applyProtection="0"/>
    <xf numFmtId="0" fontId="12" fillId="55" borderId="0" applyNumberFormat="0" applyFont="0" applyAlignment="0" applyProtection="0"/>
    <xf numFmtId="209" fontId="45" fillId="56" borderId="0" applyFont="0" applyAlignment="0" applyProtection="0"/>
    <xf numFmtId="209" fontId="45" fillId="56" borderId="0" applyFont="0" applyAlignment="0" applyProtection="0"/>
    <xf numFmtId="0" fontId="12" fillId="56" borderId="0" applyFont="0" applyAlignment="0" applyProtection="0"/>
    <xf numFmtId="209" fontId="45" fillId="56" borderId="0" applyFont="0" applyAlignment="0" applyProtection="0"/>
    <xf numFmtId="209" fontId="45" fillId="56" borderId="0" applyFont="0" applyAlignment="0" applyProtection="0"/>
    <xf numFmtId="0" fontId="12" fillId="56" borderId="0" applyFont="0" applyAlignment="0" applyProtection="0"/>
    <xf numFmtId="0" fontId="12" fillId="55" borderId="0" applyNumberFormat="0" applyFont="0" applyAlignment="0" applyProtection="0"/>
    <xf numFmtId="211" fontId="12" fillId="0" borderId="0" applyFont="0" applyFill="0" applyBorder="0" applyAlignment="0" applyProtection="0"/>
    <xf numFmtId="198" fontId="12" fillId="0" borderId="0" applyFont="0" applyFill="0" applyBorder="0" applyAlignment="0" applyProtection="0"/>
    <xf numFmtId="211" fontId="12" fillId="0" borderId="0" applyFont="0" applyFill="0" applyBorder="0" applyAlignment="0" applyProtection="0"/>
    <xf numFmtId="211" fontId="12" fillId="0" borderId="0" applyFont="0" applyFill="0" applyBorder="0" applyAlignment="0" applyProtection="0"/>
    <xf numFmtId="198" fontId="12" fillId="0" borderId="0" applyFont="0" applyFill="0" applyBorder="0" applyAlignment="0" applyProtection="0"/>
    <xf numFmtId="212" fontId="45" fillId="0" borderId="0" applyFont="0" applyFill="0" applyAlignment="0" applyProtection="0"/>
    <xf numFmtId="198" fontId="12" fillId="0" borderId="0" applyFont="0" applyFill="0" applyBorder="0" applyAlignment="0" applyProtection="0"/>
    <xf numFmtId="212" fontId="45" fillId="0" borderId="0" applyFont="0" applyFill="0" applyAlignment="0" applyProtection="0"/>
    <xf numFmtId="212" fontId="45" fillId="0" borderId="0" applyFont="0" applyFill="0" applyAlignment="0" applyProtection="0"/>
    <xf numFmtId="0" fontId="12" fillId="0" borderId="0" applyFont="0" applyFill="0" applyAlignment="0" applyProtection="0"/>
    <xf numFmtId="212" fontId="45" fillId="0" borderId="0" applyFont="0" applyFill="0" applyAlignment="0" applyProtection="0"/>
    <xf numFmtId="212" fontId="45" fillId="0" borderId="0" applyFont="0" applyFill="0" applyAlignment="0" applyProtection="0"/>
    <xf numFmtId="0" fontId="12" fillId="0" borderId="0" applyFont="0" applyFill="0" applyAlignment="0" applyProtection="0"/>
    <xf numFmtId="198" fontId="12" fillId="0" borderId="0" applyFont="0" applyFill="0" applyBorder="0" applyAlignment="0" applyProtection="0"/>
    <xf numFmtId="213" fontId="12" fillId="0" borderId="0" applyFont="0" applyFill="0" applyBorder="0" applyProtection="0">
      <alignment horizontal="right"/>
    </xf>
    <xf numFmtId="214" fontId="12" fillId="0" borderId="0" applyFont="0" applyFill="0" applyBorder="0" applyProtection="0">
      <alignment horizontal="right"/>
    </xf>
    <xf numFmtId="213" fontId="12" fillId="0" borderId="0" applyFont="0" applyFill="0" applyBorder="0" applyProtection="0">
      <alignment horizontal="right"/>
    </xf>
    <xf numFmtId="213" fontId="12" fillId="0" borderId="0" applyFont="0" applyFill="0" applyBorder="0" applyProtection="0">
      <alignment horizontal="right"/>
    </xf>
    <xf numFmtId="200" fontId="12" fillId="0" borderId="0" applyFont="0" applyFill="0" applyBorder="0" applyProtection="0">
      <alignment horizontal="right"/>
    </xf>
    <xf numFmtId="214" fontId="45" fillId="0" borderId="0" applyFont="0" applyFill="0" applyProtection="0">
      <alignment horizontal="right"/>
    </xf>
    <xf numFmtId="214" fontId="12" fillId="0" borderId="0" applyFont="0" applyFill="0" applyBorder="0" applyProtection="0">
      <alignment horizontal="right"/>
    </xf>
    <xf numFmtId="214" fontId="45" fillId="0" borderId="0" applyFont="0" applyFill="0" applyProtection="0">
      <alignment horizontal="right"/>
    </xf>
    <xf numFmtId="214" fontId="45" fillId="0" borderId="0" applyFont="0" applyFill="0" applyProtection="0">
      <alignment horizontal="right"/>
    </xf>
    <xf numFmtId="0" fontId="12" fillId="0" borderId="0" applyFont="0" applyFill="0" applyProtection="0">
      <alignment horizontal="right"/>
    </xf>
    <xf numFmtId="214" fontId="45" fillId="0" borderId="0" applyFont="0" applyFill="0" applyProtection="0">
      <alignment horizontal="right"/>
    </xf>
    <xf numFmtId="214" fontId="45" fillId="0" borderId="0" applyFont="0" applyFill="0" applyProtection="0">
      <alignment horizontal="right"/>
    </xf>
    <xf numFmtId="0" fontId="12" fillId="0" borderId="0" applyFont="0" applyFill="0" applyProtection="0">
      <alignment horizontal="right"/>
    </xf>
    <xf numFmtId="214" fontId="12" fillId="0" borderId="0" applyFont="0" applyFill="0" applyBorder="0" applyProtection="0">
      <alignment horizontal="right"/>
    </xf>
    <xf numFmtId="0" fontId="12" fillId="4" borderId="0"/>
    <xf numFmtId="0" fontId="12" fillId="4" borderId="0"/>
    <xf numFmtId="0" fontId="12" fillId="4" borderId="0"/>
    <xf numFmtId="0" fontId="46" fillId="57" borderId="0">
      <alignment vertical="center" wrapText="1"/>
    </xf>
    <xf numFmtId="0" fontId="46" fillId="57" borderId="0">
      <alignment vertical="center" wrapText="1"/>
    </xf>
    <xf numFmtId="0" fontId="46" fillId="57" borderId="0">
      <alignment vertical="center" wrapText="1"/>
    </xf>
    <xf numFmtId="0" fontId="12" fillId="4" borderId="0"/>
    <xf numFmtId="0" fontId="12" fillId="4" borderId="0"/>
    <xf numFmtId="0" fontId="47" fillId="4" borderId="0"/>
    <xf numFmtId="0" fontId="47" fillId="4" borderId="0"/>
    <xf numFmtId="0" fontId="47" fillId="4" borderId="0"/>
    <xf numFmtId="0" fontId="46" fillId="57" borderId="0">
      <alignment vertical="center" wrapText="1"/>
    </xf>
    <xf numFmtId="0" fontId="46" fillId="57" borderId="0">
      <alignment vertical="center" wrapText="1"/>
    </xf>
    <xf numFmtId="0" fontId="46" fillId="57" borderId="0">
      <alignment vertical="center" wrapText="1"/>
    </xf>
    <xf numFmtId="0" fontId="47" fillId="4" borderId="0"/>
    <xf numFmtId="0" fontId="47" fillId="4" borderId="0"/>
    <xf numFmtId="0" fontId="49" fillId="4" borderId="0"/>
    <xf numFmtId="0" fontId="49" fillId="4" borderId="0"/>
    <xf numFmtId="0" fontId="49" fillId="4" borderId="0"/>
    <xf numFmtId="0" fontId="50" fillId="57" borderId="0">
      <alignment vertical="center" wrapText="1"/>
    </xf>
    <xf numFmtId="0" fontId="50" fillId="57" borderId="0">
      <alignment vertical="center" wrapText="1"/>
    </xf>
    <xf numFmtId="0" fontId="50" fillId="57" borderId="0">
      <alignment vertical="center" wrapText="1"/>
    </xf>
    <xf numFmtId="0" fontId="49" fillId="4" borderId="0"/>
    <xf numFmtId="0" fontId="49" fillId="4" borderId="0"/>
    <xf numFmtId="0" fontId="12" fillId="4" borderId="0"/>
    <xf numFmtId="0" fontId="12" fillId="4" borderId="0"/>
    <xf numFmtId="0" fontId="12" fillId="4" borderId="0"/>
    <xf numFmtId="0" fontId="46" fillId="57" borderId="0">
      <alignment vertical="center" wrapText="1"/>
    </xf>
    <xf numFmtId="0" fontId="46" fillId="57" borderId="0">
      <alignment vertical="center" wrapText="1"/>
    </xf>
    <xf numFmtId="0" fontId="46" fillId="57" borderId="0">
      <alignment vertical="center" wrapText="1"/>
    </xf>
    <xf numFmtId="0" fontId="12" fillId="4" borderId="0"/>
    <xf numFmtId="0" fontId="12" fillId="4" borderId="0"/>
    <xf numFmtId="0" fontId="53" fillId="4" borderId="0"/>
    <xf numFmtId="0" fontId="53" fillId="4" borderId="0"/>
    <xf numFmtId="0" fontId="53" fillId="4" borderId="0"/>
    <xf numFmtId="0" fontId="54" fillId="57" borderId="0">
      <alignment vertical="center" wrapText="1"/>
    </xf>
    <xf numFmtId="0" fontId="54" fillId="57" borderId="0">
      <alignment vertical="center" wrapText="1"/>
    </xf>
    <xf numFmtId="0" fontId="54" fillId="57" borderId="0">
      <alignment vertical="center" wrapText="1"/>
    </xf>
    <xf numFmtId="0" fontId="53" fillId="4" borderId="0"/>
    <xf numFmtId="0" fontId="53" fillId="4" borderId="0"/>
    <xf numFmtId="0" fontId="14" fillId="4" borderId="0"/>
    <xf numFmtId="0" fontId="14" fillId="4" borderId="0"/>
    <xf numFmtId="0" fontId="14" fillId="4" borderId="0"/>
    <xf numFmtId="0" fontId="55" fillId="57" borderId="0">
      <alignment vertical="center" wrapText="1"/>
    </xf>
    <xf numFmtId="0" fontId="55" fillId="57" borderId="0">
      <alignment vertical="center" wrapText="1"/>
    </xf>
    <xf numFmtId="0" fontId="55" fillId="57" borderId="0">
      <alignment vertical="center" wrapText="1"/>
    </xf>
    <xf numFmtId="0" fontId="14" fillId="4" borderId="0"/>
    <xf numFmtId="0" fontId="14" fillId="4" borderId="0"/>
    <xf numFmtId="0" fontId="17" fillId="4" borderId="0"/>
    <xf numFmtId="0" fontId="17" fillId="4" borderId="0"/>
    <xf numFmtId="0" fontId="17" fillId="4" borderId="0"/>
    <xf numFmtId="0" fontId="56" fillId="57" borderId="0">
      <alignment vertical="center" wrapText="1"/>
    </xf>
    <xf numFmtId="0" fontId="56" fillId="57" borderId="0">
      <alignment vertical="center" wrapText="1"/>
    </xf>
    <xf numFmtId="0" fontId="56" fillId="57" borderId="0">
      <alignment vertical="center" wrapText="1"/>
    </xf>
    <xf numFmtId="0" fontId="17" fillId="4" borderId="0"/>
    <xf numFmtId="0" fontId="17" fillId="4" borderId="0"/>
    <xf numFmtId="0" fontId="60" fillId="0" borderId="0" applyNumberFormat="0" applyFill="0" applyBorder="0" applyProtection="0">
      <alignment vertical="top"/>
    </xf>
    <xf numFmtId="209" fontId="60" fillId="0" borderId="0" applyFill="0" applyProtection="0">
      <alignment vertical="top"/>
    </xf>
    <xf numFmtId="0" fontId="60" fillId="0" borderId="0" applyNumberFormat="0" applyFill="0" applyBorder="0" applyProtection="0">
      <alignment vertical="top"/>
    </xf>
    <xf numFmtId="209" fontId="60" fillId="0" borderId="0" applyFill="0" applyProtection="0">
      <alignment vertical="top"/>
    </xf>
    <xf numFmtId="209" fontId="60" fillId="0" borderId="0" applyFill="0" applyProtection="0">
      <alignment vertical="top"/>
    </xf>
    <xf numFmtId="209" fontId="60" fillId="0" borderId="0" applyFill="0" applyProtection="0">
      <alignment vertical="top"/>
    </xf>
    <xf numFmtId="209" fontId="60" fillId="0" borderId="0" applyFill="0" applyProtection="0">
      <alignment vertical="top"/>
    </xf>
    <xf numFmtId="209" fontId="60" fillId="0" borderId="0" applyFill="0" applyProtection="0">
      <alignment vertical="top"/>
    </xf>
    <xf numFmtId="209" fontId="60" fillId="0" borderId="0" applyFill="0" applyProtection="0">
      <alignment vertical="top"/>
    </xf>
    <xf numFmtId="0" fontId="60" fillId="0" borderId="0" applyNumberFormat="0" applyFill="0" applyBorder="0" applyProtection="0">
      <alignment vertical="top"/>
    </xf>
    <xf numFmtId="0" fontId="61" fillId="0" borderId="20" applyNumberFormat="0" applyFill="0" applyAlignment="0" applyProtection="0"/>
    <xf numFmtId="209" fontId="61" fillId="0" borderId="20" applyFill="0" applyAlignment="0" applyProtection="0"/>
    <xf numFmtId="0" fontId="61" fillId="0" borderId="20" applyNumberFormat="0" applyFill="0" applyAlignment="0" applyProtection="0"/>
    <xf numFmtId="209" fontId="61" fillId="0" borderId="20" applyFill="0" applyAlignment="0" applyProtection="0"/>
    <xf numFmtId="209" fontId="61" fillId="0" borderId="20" applyFill="0" applyAlignment="0" applyProtection="0"/>
    <xf numFmtId="209" fontId="61" fillId="0" borderId="20" applyFill="0" applyAlignment="0" applyProtection="0"/>
    <xf numFmtId="209" fontId="61" fillId="0" borderId="20" applyFill="0" applyAlignment="0" applyProtection="0"/>
    <xf numFmtId="209" fontId="61" fillId="0" borderId="20" applyFill="0" applyAlignment="0" applyProtection="0"/>
    <xf numFmtId="209" fontId="61" fillId="0" borderId="20" applyFill="0" applyAlignment="0" applyProtection="0"/>
    <xf numFmtId="0" fontId="61" fillId="0" borderId="20" applyNumberFormat="0" applyFill="0" applyAlignment="0" applyProtection="0"/>
    <xf numFmtId="0" fontId="62" fillId="0" borderId="21" applyNumberFormat="0" applyFill="0" applyProtection="0">
      <alignment horizontal="center"/>
    </xf>
    <xf numFmtId="209" fontId="62" fillId="0" borderId="21" applyFill="0" applyProtection="0">
      <alignment horizontal="center"/>
    </xf>
    <xf numFmtId="0" fontId="62" fillId="0" borderId="21" applyNumberFormat="0" applyFill="0" applyProtection="0">
      <alignment horizontal="center"/>
    </xf>
    <xf numFmtId="209" fontId="62" fillId="0" borderId="21" applyFill="0" applyProtection="0">
      <alignment horizontal="center"/>
    </xf>
    <xf numFmtId="209" fontId="62" fillId="0" borderId="21" applyFill="0" applyProtection="0">
      <alignment horizontal="center"/>
    </xf>
    <xf numFmtId="209" fontId="62" fillId="0" borderId="21" applyFill="0" applyProtection="0">
      <alignment horizontal="center"/>
    </xf>
    <xf numFmtId="209" fontId="62" fillId="0" borderId="21" applyFill="0" applyProtection="0">
      <alignment horizontal="center"/>
    </xf>
    <xf numFmtId="209" fontId="62" fillId="0" borderId="21" applyFill="0" applyProtection="0">
      <alignment horizontal="center"/>
    </xf>
    <xf numFmtId="209" fontId="62" fillId="0" borderId="21" applyFill="0" applyProtection="0">
      <alignment horizontal="center"/>
    </xf>
    <xf numFmtId="0" fontId="62" fillId="0" borderId="21" applyNumberFormat="0" applyFill="0" applyProtection="0">
      <alignment horizontal="center"/>
    </xf>
    <xf numFmtId="0" fontId="62" fillId="0" borderId="0" applyNumberFormat="0" applyFill="0" applyBorder="0" applyProtection="0">
      <alignment horizontal="left"/>
    </xf>
    <xf numFmtId="209" fontId="62" fillId="0" borderId="0" applyFill="0" applyProtection="0">
      <alignment horizontal="left"/>
    </xf>
    <xf numFmtId="0" fontId="62" fillId="0" borderId="0" applyNumberFormat="0" applyFill="0" applyBorder="0" applyProtection="0">
      <alignment horizontal="left"/>
    </xf>
    <xf numFmtId="209" fontId="62" fillId="0" borderId="0" applyFill="0" applyProtection="0">
      <alignment horizontal="left"/>
    </xf>
    <xf numFmtId="209" fontId="62" fillId="0" borderId="0" applyFill="0" applyProtection="0">
      <alignment horizontal="left"/>
    </xf>
    <xf numFmtId="209" fontId="62" fillId="0" borderId="0" applyFill="0" applyProtection="0">
      <alignment horizontal="left"/>
    </xf>
    <xf numFmtId="209" fontId="62" fillId="0" borderId="0" applyFill="0" applyProtection="0">
      <alignment horizontal="left"/>
    </xf>
    <xf numFmtId="209" fontId="62" fillId="0" borderId="0" applyFill="0" applyProtection="0">
      <alignment horizontal="left"/>
    </xf>
    <xf numFmtId="209" fontId="62" fillId="0" borderId="0" applyFill="0" applyProtection="0">
      <alignment horizontal="left"/>
    </xf>
    <xf numFmtId="0" fontId="62" fillId="0" borderId="0" applyNumberFormat="0" applyFill="0" applyBorder="0" applyProtection="0">
      <alignment horizontal="left"/>
    </xf>
    <xf numFmtId="0" fontId="63" fillId="0" borderId="0" applyNumberFormat="0" applyFill="0" applyBorder="0" applyProtection="0">
      <alignment horizontal="centerContinuous"/>
    </xf>
    <xf numFmtId="209" fontId="64" fillId="0" borderId="0" applyFill="0" applyProtection="0">
      <alignment horizontal="center"/>
    </xf>
    <xf numFmtId="0" fontId="63" fillId="0" borderId="0" applyNumberFormat="0" applyFill="0" applyBorder="0" applyProtection="0">
      <alignment horizontal="centerContinuous"/>
    </xf>
    <xf numFmtId="209" fontId="64" fillId="0" borderId="0" applyFill="0" applyProtection="0">
      <alignment horizontal="center"/>
    </xf>
    <xf numFmtId="209" fontId="64" fillId="0" borderId="0" applyFill="0" applyProtection="0">
      <alignment horizontal="center"/>
    </xf>
    <xf numFmtId="0" fontId="12" fillId="0" borderId="0" applyFill="0" applyProtection="0">
      <alignment horizontal="center"/>
    </xf>
    <xf numFmtId="209" fontId="64" fillId="0" borderId="0" applyFill="0" applyProtection="0">
      <alignment horizontal="center"/>
    </xf>
    <xf numFmtId="209" fontId="64" fillId="0" borderId="0" applyFill="0" applyProtection="0">
      <alignment horizontal="center"/>
    </xf>
    <xf numFmtId="0" fontId="12" fillId="0" borderId="0" applyFill="0" applyProtection="0">
      <alignment horizontal="center"/>
    </xf>
    <xf numFmtId="0" fontId="63" fillId="0" borderId="0" applyNumberFormat="0" applyFill="0" applyBorder="0" applyProtection="0">
      <alignment horizontal="centerContinuous"/>
    </xf>
    <xf numFmtId="0" fontId="65" fillId="0" borderId="0"/>
    <xf numFmtId="0" fontId="43" fillId="0" borderId="0" applyNumberFormat="0" applyFill="0" applyBorder="0" applyAlignment="0" applyProtection="0"/>
    <xf numFmtId="0" fontId="43" fillId="0" borderId="0" applyNumberFormat="0" applyFill="0" applyAlignment="0" applyProtection="0"/>
    <xf numFmtId="209" fontId="43" fillId="0" borderId="0" applyFill="0" applyAlignment="0" applyProtection="0"/>
    <xf numFmtId="0" fontId="43" fillId="0" borderId="0" applyNumberFormat="0" applyFill="0" applyAlignment="0" applyProtection="0"/>
    <xf numFmtId="209" fontId="43" fillId="0" borderId="0" applyFill="0" applyAlignment="0" applyProtection="0"/>
    <xf numFmtId="0" fontId="66" fillId="0" borderId="0"/>
    <xf numFmtId="215" fontId="67" fillId="0" borderId="22">
      <alignment horizontal="centerContinuous"/>
    </xf>
    <xf numFmtId="215" fontId="67" fillId="0" borderId="22">
      <alignment horizontal="center"/>
    </xf>
    <xf numFmtId="216" fontId="68" fillId="0" borderId="0">
      <alignment horizontal="left"/>
    </xf>
    <xf numFmtId="217" fontId="69" fillId="0" borderId="0">
      <alignment horizontal="left"/>
    </xf>
    <xf numFmtId="0" fontId="61" fillId="58" borderId="0" applyNumberFormat="0" applyBorder="0" applyAlignment="0" applyProtection="0"/>
    <xf numFmtId="0" fontId="61" fillId="59" borderId="0" applyNumberFormat="0" applyBorder="0" applyAlignment="0" applyProtection="0"/>
    <xf numFmtId="0" fontId="61" fillId="60" borderId="0" applyNumberFormat="0" applyBorder="0" applyAlignment="0" applyProtection="0"/>
    <xf numFmtId="0" fontId="61" fillId="61" borderId="0" applyNumberFormat="0" applyBorder="0" applyAlignment="0" applyProtection="0"/>
    <xf numFmtId="0" fontId="61" fillId="62" borderId="0" applyNumberFormat="0" applyBorder="0" applyAlignment="0" applyProtection="0"/>
    <xf numFmtId="0" fontId="61" fillId="63"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9"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70" fillId="63" borderId="0" applyNumberFormat="0" applyBorder="0" applyAlignment="0" applyProtection="0"/>
    <xf numFmtId="0" fontId="61" fillId="67" borderId="0" applyNumberFormat="0" applyBorder="0" applyAlignment="0" applyProtection="0"/>
    <xf numFmtId="0" fontId="61" fillId="68" borderId="0" applyNumberFormat="0" applyBorder="0" applyAlignment="0" applyProtection="0"/>
    <xf numFmtId="0" fontId="61" fillId="69" borderId="0" applyNumberFormat="0" applyBorder="0" applyAlignment="0" applyProtection="0"/>
    <xf numFmtId="0" fontId="61" fillId="61" borderId="0" applyNumberFormat="0" applyBorder="0" applyAlignment="0" applyProtection="0"/>
    <xf numFmtId="0" fontId="61" fillId="67" borderId="0" applyNumberFormat="0" applyBorder="0" applyAlignment="0" applyProtection="0"/>
    <xf numFmtId="0" fontId="61" fillId="70"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71"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5"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66"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72"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64"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0" fillId="70" borderId="0" applyNumberFormat="0" applyBorder="0" applyAlignment="0" applyProtection="0"/>
    <xf numFmtId="0" fontId="71" fillId="66" borderId="0" applyNumberFormat="0" applyBorder="0" applyAlignment="0" applyProtection="0"/>
    <xf numFmtId="0" fontId="71" fillId="68" borderId="0" applyNumberFormat="0" applyBorder="0" applyAlignment="0" applyProtection="0"/>
    <xf numFmtId="0" fontId="71" fillId="69" borderId="0" applyNumberFormat="0" applyBorder="0" applyAlignment="0" applyProtection="0"/>
    <xf numFmtId="0" fontId="71" fillId="73" borderId="0" applyNumberFormat="0" applyBorder="0" applyAlignment="0" applyProtection="0"/>
    <xf numFmtId="0" fontId="71" fillId="74" borderId="0" applyNumberFormat="0" applyBorder="0" applyAlignment="0" applyProtection="0"/>
    <xf numFmtId="0" fontId="71" fillId="75"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37" fillId="32"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37" fillId="36"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37" fillId="40"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37" fillId="44"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6"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37" fillId="48"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37" fillId="52"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72" fillId="77" borderId="0" applyNumberFormat="0" applyBorder="0" applyAlignment="0" applyProtection="0"/>
    <xf numFmtId="0" fontId="65" fillId="0" borderId="0">
      <protection locked="0"/>
    </xf>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37" fillId="29"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37" fillId="33"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78"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37" fillId="37"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66"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37" fillId="41"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9"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37" fillId="45"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1"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37" fillId="49"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2" fillId="75" borderId="0" applyNumberFormat="0" applyBorder="0" applyAlignment="0" applyProtection="0"/>
    <xf numFmtId="0" fontId="73" fillId="80" borderId="0" applyNumberFormat="0" applyFont="0" applyBorder="0" applyAlignment="0"/>
    <xf numFmtId="0" fontId="12" fillId="81" borderId="0">
      <alignment vertical="top" wrapText="1"/>
      <protection locked="0"/>
    </xf>
    <xf numFmtId="0" fontId="12" fillId="81" borderId="0">
      <alignment vertical="top" wrapText="1"/>
      <protection locked="0"/>
    </xf>
    <xf numFmtId="3" fontId="12" fillId="54" borderId="23" applyNumberFormat="0" applyBorder="0">
      <alignment horizontal="left" vertical="top" wrapText="1"/>
      <protection locked="0"/>
    </xf>
    <xf numFmtId="0" fontId="74" fillId="0" borderId="0">
      <alignment horizontal="center" wrapText="1"/>
      <protection locked="0"/>
    </xf>
    <xf numFmtId="0" fontId="75" fillId="0" borderId="24" applyNumberFormat="0" applyFill="0" applyAlignment="0" applyProtection="0"/>
    <xf numFmtId="218" fontId="12" fillId="0" borderId="0" applyFont="0" applyFill="0" applyBorder="0" applyAlignment="0" applyProtection="0"/>
    <xf numFmtId="0" fontId="41" fillId="0" borderId="0" applyNumberFormat="0" applyFill="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31" fillId="25"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0" fontId="76" fillId="61" borderId="0" applyNumberFormat="0" applyBorder="0" applyAlignment="0" applyProtection="0"/>
    <xf numFmtId="49" fontId="77" fillId="82" borderId="0">
      <alignment vertical="top"/>
    </xf>
    <xf numFmtId="0" fontId="77" fillId="82" borderId="25" applyNumberFormat="0" applyBorder="0">
      <alignment vertical="top" wrapText="1"/>
    </xf>
    <xf numFmtId="0" fontId="69" fillId="0" borderId="0" applyFont="0" applyFill="0" applyBorder="0" applyAlignment="0" applyProtection="0">
      <alignment horizontal="right"/>
    </xf>
    <xf numFmtId="0" fontId="12" fillId="0" borderId="0"/>
    <xf numFmtId="0" fontId="78" fillId="9" borderId="26"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79" fillId="83" borderId="3" applyNumberFormat="0" applyAlignment="0" applyProtection="0"/>
    <xf numFmtId="0" fontId="80" fillId="0" borderId="0"/>
    <xf numFmtId="0" fontId="81" fillId="0" borderId="27" applyNumberFormat="0" applyFill="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34" fillId="28" borderId="1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2" fillId="84" borderId="28" applyNumberFormat="0" applyAlignment="0" applyProtection="0"/>
    <xf numFmtId="0" fontId="83" fillId="85" borderId="25" applyNumberFormat="0" applyProtection="0">
      <alignment horizontal="center" vertical="center" wrapText="1"/>
    </xf>
    <xf numFmtId="0" fontId="83" fillId="85" borderId="0" applyNumberFormat="0" applyBorder="0" applyProtection="0">
      <alignment horizontal="centerContinuous" vertical="center"/>
    </xf>
    <xf numFmtId="0" fontId="83" fillId="85" borderId="25" applyNumberFormat="0" applyProtection="0">
      <alignment horizontal="center" vertical="center" wrapText="1"/>
    </xf>
    <xf numFmtId="0" fontId="14" fillId="3" borderId="0" applyNumberFormat="0">
      <alignment horizontal="left" vertical="top" wrapText="1"/>
    </xf>
    <xf numFmtId="0" fontId="14" fillId="3" borderId="0" applyNumberFormat="0">
      <alignment horizontal="centerContinuous" vertical="top"/>
    </xf>
    <xf numFmtId="0" fontId="7" fillId="3" borderId="0" applyNumberFormat="0">
      <alignment horizontal="center" vertical="top" wrapText="1"/>
    </xf>
    <xf numFmtId="0" fontId="25" fillId="0" borderId="29" applyNumberFormat="0" applyFont="0" applyFill="0" applyAlignment="0" applyProtection="0">
      <alignment horizontal="left"/>
    </xf>
    <xf numFmtId="219" fontId="84" fillId="0" borderId="0"/>
    <xf numFmtId="219" fontId="84" fillId="0" borderId="0"/>
    <xf numFmtId="219" fontId="84" fillId="0" borderId="0"/>
    <xf numFmtId="219" fontId="84" fillId="0" borderId="0"/>
    <xf numFmtId="219" fontId="84" fillId="0" borderId="0"/>
    <xf numFmtId="219" fontId="84" fillId="0" borderId="0"/>
    <xf numFmtId="219" fontId="84" fillId="0" borderId="0"/>
    <xf numFmtId="219" fontId="84" fillId="0" borderId="0"/>
    <xf numFmtId="220" fontId="12"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3" fontId="25" fillId="0" borderId="0" applyFont="0" applyFill="0" applyBorder="0" applyAlignment="0" applyProtection="0"/>
    <xf numFmtId="166" fontId="7" fillId="0" borderId="0" applyFont="0" applyFill="0" applyBorder="0" applyAlignment="0" applyProtection="0">
      <alignment vertical="center"/>
    </xf>
    <xf numFmtId="43" fontId="12" fillId="0" borderId="0" applyFont="0" applyFill="0" applyBorder="0" applyAlignment="0" applyProtection="0"/>
    <xf numFmtId="22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1" fontId="12" fillId="0" borderId="0" applyFont="0" applyFill="0" applyBorder="0" applyAlignment="0" applyProtection="0"/>
    <xf numFmtId="43" fontId="12" fillId="0" borderId="0" applyFont="0" applyFill="0" applyBorder="0" applyAlignment="0" applyProtection="0"/>
    <xf numFmtId="221"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221" fontId="12" fillId="0" borderId="0" applyFont="0" applyFill="0" applyBorder="0" applyAlignment="0" applyProtection="0"/>
    <xf numFmtId="221" fontId="12" fillId="0" borderId="0" applyFont="0" applyFill="0" applyBorder="0" applyAlignment="0" applyProtection="0"/>
    <xf numFmtId="222" fontId="12" fillId="0" borderId="0" applyFont="0" applyFill="0" applyBorder="0" applyAlignment="0" applyProtection="0"/>
    <xf numFmtId="222" fontId="1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2" fillId="3" borderId="30" applyBorder="0">
      <alignment horizontal="left" vertical="top" wrapText="1"/>
    </xf>
    <xf numFmtId="0" fontId="12" fillId="71" borderId="31" applyNumberFormat="0" applyFont="0" applyAlignment="0" applyProtection="0"/>
    <xf numFmtId="0" fontId="12" fillId="3" borderId="30" applyNumberFormat="0" applyBorder="0">
      <alignment horizontal="right" vertical="top" wrapText="1"/>
    </xf>
    <xf numFmtId="169" fontId="7" fillId="0" borderId="0">
      <alignment vertical="center"/>
    </xf>
    <xf numFmtId="169" fontId="7" fillId="0" borderId="0" applyFont="0" applyFill="0" applyBorder="0" applyAlignment="0" applyProtection="0">
      <alignment vertical="center"/>
    </xf>
    <xf numFmtId="164" fontId="12" fillId="0" borderId="0" applyFont="0" applyFill="0" applyBorder="0" applyAlignment="0" applyProtection="0"/>
    <xf numFmtId="43" fontId="12" fillId="0" borderId="0" applyFont="0" applyFill="0" applyBorder="0" applyAlignment="0" applyProtection="0"/>
    <xf numFmtId="164" fontId="12" fillId="0" borderId="0" applyFont="0" applyFill="0" applyBorder="0" applyAlignment="0" applyProtection="0"/>
    <xf numFmtId="164" fontId="12" fillId="0" borderId="0" applyFont="0" applyFill="0" applyBorder="0" applyAlignment="0" applyProtection="0"/>
    <xf numFmtId="43" fontId="12" fillId="0" borderId="0" applyFont="0" applyFill="0" applyBorder="0" applyAlignment="0" applyProtection="0"/>
    <xf numFmtId="169" fontId="7" fillId="0" borderId="0" applyFont="0" applyFill="0" applyBorder="0" applyAlignment="0" applyProtection="0">
      <alignment vertical="center"/>
    </xf>
    <xf numFmtId="43" fontId="12" fillId="0" borderId="0" applyFont="0" applyFill="0" applyBorder="0" applyAlignment="0" applyProtection="0"/>
    <xf numFmtId="43" fontId="12" fillId="0" borderId="0" applyFont="0" applyFill="0" applyBorder="0" applyAlignment="0" applyProtection="0"/>
    <xf numFmtId="169" fontId="7" fillId="0" borderId="0" applyFont="0" applyFill="0" applyBorder="0" applyAlignment="0" applyProtection="0">
      <alignment vertical="center"/>
    </xf>
    <xf numFmtId="164" fontId="25" fillId="0" borderId="0" applyFont="0" applyFill="0" applyBorder="0" applyAlignment="0" applyProtection="0"/>
    <xf numFmtId="169" fontId="7" fillId="0" borderId="0" applyFont="0" applyFill="0" applyBorder="0" applyAlignment="0" applyProtection="0">
      <alignment vertical="center"/>
    </xf>
    <xf numFmtId="164" fontId="12" fillId="0" borderId="0" applyFont="0" applyFill="0" applyBorder="0" applyAlignment="0" applyProtection="0"/>
    <xf numFmtId="169" fontId="7" fillId="0" borderId="0" applyFont="0" applyFill="0" applyBorder="0" applyAlignment="0" applyProtection="0">
      <alignment vertical="center"/>
    </xf>
    <xf numFmtId="169" fontId="7" fillId="0" borderId="0" applyFont="0" applyFill="0" applyBorder="0" applyAlignment="0" applyProtection="0">
      <alignment vertical="center"/>
    </xf>
    <xf numFmtId="223" fontId="12" fillId="54" borderId="23" applyBorder="0">
      <alignment horizontal="center" vertical="center"/>
      <protection locked="0"/>
    </xf>
    <xf numFmtId="224" fontId="25" fillId="0" borderId="0" applyFont="0" applyFill="0" applyBorder="0" applyAlignment="0" applyProtection="0"/>
    <xf numFmtId="14" fontId="12" fillId="0" borderId="32" applyFill="0" applyBorder="0"/>
    <xf numFmtId="225" fontId="12" fillId="0" borderId="0" applyFont="0" applyFill="0" applyBorder="0" applyAlignment="0" applyProtection="0"/>
    <xf numFmtId="0" fontId="43" fillId="0" borderId="0" applyNumberFormat="0" applyFill="0" applyBorder="0" applyAlignment="0" applyProtection="0"/>
    <xf numFmtId="0" fontId="85" fillId="63" borderId="26" applyNumberFormat="0" applyAlignment="0" applyProtection="0"/>
    <xf numFmtId="226" fontId="12" fillId="0" borderId="0" applyFont="0" applyFill="0" applyBorder="0" applyAlignment="0" applyProtection="0"/>
    <xf numFmtId="227" fontId="12" fillId="0" borderId="0" applyFont="0" applyFill="0" applyBorder="0" applyAlignment="0" applyProtection="0"/>
    <xf numFmtId="228" fontId="12" fillId="0" borderId="0" applyFont="0" applyFill="0" applyBorder="0" applyAlignment="0" applyProtection="0"/>
    <xf numFmtId="228" fontId="12" fillId="0" borderId="0" applyFon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3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0" fontId="86" fillId="0" borderId="0" applyNumberFormat="0" applyFill="0" applyBorder="0" applyAlignment="0" applyProtection="0"/>
    <xf numFmtId="3" fontId="12" fillId="0" borderId="0" applyFont="0" applyFill="0" applyBorder="0" applyAlignment="0" applyProtection="0"/>
    <xf numFmtId="3" fontId="45" fillId="0" borderId="0" applyFont="0" applyFill="0" applyAlignment="0" applyProtection="0"/>
    <xf numFmtId="3" fontId="45" fillId="0" borderId="0" applyFont="0" applyFill="0" applyAlignment="0" applyProtection="0"/>
    <xf numFmtId="3" fontId="12" fillId="0" borderId="0" applyFont="0" applyFill="0" applyBorder="0" applyAlignment="0" applyProtection="0"/>
    <xf numFmtId="3" fontId="12" fillId="0" borderId="0" applyFont="0" applyFill="0" applyBorder="0" applyAlignment="0" applyProtection="0"/>
    <xf numFmtId="3" fontId="12" fillId="0" borderId="0" applyFont="0" applyFill="0" applyBorder="0" applyAlignment="0" applyProtection="0"/>
    <xf numFmtId="3" fontId="12" fillId="0" borderId="0" applyFont="0" applyFill="0" applyBorder="0" applyAlignment="0" applyProtection="0"/>
    <xf numFmtId="0" fontId="87" fillId="0" borderId="0" applyNumberFormat="0" applyFill="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30" fillId="24"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0" fontId="88" fillId="60" borderId="0" applyNumberFormat="0" applyBorder="0" applyAlignment="0" applyProtection="0"/>
    <xf numFmtId="38" fontId="17" fillId="4" borderId="0" applyNumberFormat="0" applyBorder="0" applyAlignment="0" applyProtection="0"/>
    <xf numFmtId="38" fontId="17" fillId="4" borderId="0" applyNumberFormat="0" applyBorder="0" applyAlignment="0" applyProtection="0"/>
    <xf numFmtId="38" fontId="17" fillId="4" borderId="0" applyNumberFormat="0" applyBorder="0" applyAlignment="0" applyProtection="0"/>
    <xf numFmtId="38" fontId="17" fillId="4" borderId="0" applyNumberFormat="0" applyBorder="0" applyAlignment="0" applyProtection="0"/>
    <xf numFmtId="49" fontId="47" fillId="4" borderId="0" applyNumberFormat="0" applyProtection="0">
      <alignment vertical="center"/>
    </xf>
    <xf numFmtId="0" fontId="23" fillId="0" borderId="0" applyNumberFormat="0" applyFill="0" applyBorder="0" applyAlignment="0" applyProtection="0">
      <alignment vertical="center"/>
    </xf>
    <xf numFmtId="229" fontId="89" fillId="0" borderId="0" applyNumberFormat="0" applyFill="0" applyBorder="0" applyProtection="0">
      <alignment horizontal="right"/>
    </xf>
    <xf numFmtId="0" fontId="10" fillId="0" borderId="33" applyNumberFormat="0" applyAlignment="0" applyProtection="0">
      <alignment horizontal="left" vertical="center"/>
    </xf>
    <xf numFmtId="0" fontId="10" fillId="0" borderId="34">
      <alignment horizontal="left" vertical="center"/>
    </xf>
    <xf numFmtId="0" fontId="90" fillId="0" borderId="0" applyNumberFormat="0">
      <alignment horizontal="left"/>
    </xf>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27" fillId="0" borderId="14"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1"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28" fillId="0" borderId="1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2" fillId="0" borderId="35"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29" fillId="0" borderId="1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36" applyNumberFormat="0" applyFill="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29"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3" fillId="0" borderId="0" applyNumberFormat="0" applyFill="0" applyBorder="0" applyAlignment="0" applyProtection="0"/>
    <xf numFmtId="0" fontId="94" fillId="0" borderId="0" applyNumberFormat="0" applyFill="0" applyBorder="0" applyAlignment="0" applyProtection="0">
      <alignment vertical="top"/>
      <protection locked="0"/>
    </xf>
    <xf numFmtId="0" fontId="95" fillId="0" borderId="0" applyNumberFormat="0" applyFill="0" applyBorder="0" applyAlignment="0" applyProtection="0">
      <alignment vertical="top"/>
      <protection locked="0"/>
    </xf>
    <xf numFmtId="0" fontId="96" fillId="0" borderId="0" applyNumberFormat="0" applyFill="0" applyBorder="0" applyAlignment="0" applyProtection="0">
      <alignment vertical="top"/>
      <protection locked="0"/>
    </xf>
    <xf numFmtId="0" fontId="12" fillId="0" borderId="0" applyNumberFormat="0" applyFill="0" applyBorder="0" applyAlignment="0" applyProtection="0"/>
    <xf numFmtId="10" fontId="17" fillId="54" borderId="37" applyNumberFormat="0" applyBorder="0" applyAlignment="0" applyProtection="0"/>
    <xf numFmtId="10" fontId="17" fillId="54" borderId="37" applyNumberFormat="0" applyBorder="0" applyAlignment="0" applyProtection="0"/>
    <xf numFmtId="10" fontId="17" fillId="54" borderId="37" applyNumberFormat="0" applyBorder="0" applyAlignment="0" applyProtection="0"/>
    <xf numFmtId="10" fontId="17" fillId="54" borderId="37" applyNumberFormat="0" applyBorder="0" applyAlignment="0" applyProtection="0"/>
    <xf numFmtId="0" fontId="97" fillId="70" borderId="3" applyNumberFormat="0" applyAlignment="0" applyProtection="0"/>
    <xf numFmtId="0" fontId="97" fillId="70" borderId="3" applyNumberFormat="0" applyAlignment="0" applyProtection="0"/>
    <xf numFmtId="0" fontId="97" fillId="70" borderId="3" applyNumberFormat="0" applyAlignment="0" applyProtection="0"/>
    <xf numFmtId="0" fontId="97" fillId="70" borderId="3" applyNumberFormat="0" applyAlignment="0" applyProtection="0"/>
    <xf numFmtId="0" fontId="97" fillId="70" borderId="3" applyNumberFormat="0" applyAlignment="0" applyProtection="0"/>
    <xf numFmtId="0" fontId="97" fillId="70" borderId="3" applyNumberFormat="0" applyAlignment="0" applyProtection="0"/>
    <xf numFmtId="0" fontId="97" fillId="70" borderId="3" applyNumberFormat="0" applyAlignment="0" applyProtection="0"/>
    <xf numFmtId="0" fontId="97" fillId="70" borderId="3" applyNumberFormat="0" applyAlignment="0" applyProtection="0"/>
    <xf numFmtId="0" fontId="97" fillId="70" borderId="3" applyNumberFormat="0" applyAlignment="0" applyProtection="0"/>
    <xf numFmtId="0" fontId="97" fillId="70" borderId="3" applyNumberFormat="0" applyAlignment="0" applyProtection="0"/>
    <xf numFmtId="0" fontId="97" fillId="70" borderId="3" applyNumberFormat="0" applyAlignment="0" applyProtection="0"/>
    <xf numFmtId="0" fontId="12" fillId="0" borderId="0" applyNumberFormat="0" applyFill="0" applyBorder="0" applyAlignment="0" applyProtection="0"/>
    <xf numFmtId="0" fontId="97" fillId="70" borderId="3" applyNumberFormat="0" applyAlignment="0" applyProtection="0"/>
    <xf numFmtId="0" fontId="97" fillId="70" borderId="3" applyNumberFormat="0" applyAlignment="0" applyProtection="0"/>
    <xf numFmtId="0" fontId="32" fillId="27" borderId="1" applyNumberFormat="0" applyAlignment="0" applyProtection="0"/>
    <xf numFmtId="0" fontId="97" fillId="70" borderId="3" applyNumberFormat="0" applyAlignment="0" applyProtection="0"/>
    <xf numFmtId="0" fontId="12" fillId="0" borderId="0" applyNumberFormat="0" applyFill="0" applyBorder="0" applyAlignment="0" applyProtection="0"/>
    <xf numFmtId="0" fontId="97" fillId="70" borderId="3" applyNumberFormat="0" applyAlignment="0" applyProtection="0"/>
    <xf numFmtId="0" fontId="12" fillId="0" borderId="0" applyNumberFormat="0" applyFill="0" applyBorder="0" applyAlignment="0" applyProtection="0"/>
    <xf numFmtId="0" fontId="97" fillId="70" borderId="3" applyNumberFormat="0" applyAlignment="0" applyProtection="0"/>
    <xf numFmtId="0" fontId="97" fillId="70" borderId="3" applyNumberFormat="0" applyAlignment="0" applyProtection="0"/>
    <xf numFmtId="0" fontId="97" fillId="70" borderId="3" applyNumberFormat="0" applyAlignment="0" applyProtection="0"/>
    <xf numFmtId="0" fontId="97" fillId="70" borderId="3" applyNumberFormat="0" applyAlignment="0" applyProtection="0"/>
    <xf numFmtId="0" fontId="97" fillId="70" borderId="3" applyNumberFormat="0" applyAlignment="0" applyProtection="0"/>
    <xf numFmtId="0" fontId="7" fillId="0" borderId="6" applyNumberFormat="0" applyAlignment="0">
      <alignment vertical="center"/>
    </xf>
    <xf numFmtId="230" fontId="98" fillId="86" borderId="0"/>
    <xf numFmtId="0" fontId="7" fillId="8" borderId="0" applyNumberFormat="0" applyAlignment="0">
      <alignment vertical="center"/>
    </xf>
    <xf numFmtId="0" fontId="99" fillId="0" borderId="0" applyNumberFormat="0" applyFill="0" applyBorder="0" applyAlignment="0" applyProtection="0"/>
    <xf numFmtId="0" fontId="100" fillId="59" borderId="0" applyNumberFormat="0" applyBorder="0" applyAlignment="0" applyProtection="0"/>
    <xf numFmtId="0" fontId="12" fillId="87" borderId="38" applyNumberFormat="0" applyBorder="0">
      <alignment horizontal="left" vertical="center" wrapText="1" indent="2"/>
    </xf>
    <xf numFmtId="231" fontId="101" fillId="0" borderId="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33" fillId="0" borderId="1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0" fontId="102" fillId="0" borderId="27" applyNumberFormat="0" applyFill="0" applyAlignment="0" applyProtection="0"/>
    <xf numFmtId="230" fontId="12" fillId="88" borderId="0"/>
    <xf numFmtId="0" fontId="12" fillId="89" borderId="0" applyNumberFormat="0" applyFont="0" applyBorder="0" applyAlignment="0"/>
    <xf numFmtId="232" fontId="12" fillId="90" borderId="39" applyNumberFormat="0" applyFont="0" applyBorder="0" applyAlignment="0"/>
    <xf numFmtId="209" fontId="45" fillId="91" borderId="0" applyFont="0" applyAlignment="0"/>
    <xf numFmtId="0" fontId="103" fillId="0" borderId="0" applyNumberFormat="0" applyFill="0" applyBorder="0" applyProtection="0">
      <alignment horizontal="left" vertical="center"/>
    </xf>
    <xf numFmtId="40" fontId="44" fillId="0" borderId="0" applyFont="0" applyFill="0" applyBorder="0" applyAlignment="0" applyProtection="0"/>
    <xf numFmtId="43" fontId="12" fillId="0" borderId="0" applyFont="0" applyFill="0" applyBorder="0" applyAlignment="0" applyProtection="0"/>
    <xf numFmtId="0" fontId="12" fillId="0" borderId="25"/>
    <xf numFmtId="44" fontId="12" fillId="0" borderId="0" applyFont="0" applyFill="0" applyBorder="0" applyAlignment="0" applyProtection="0"/>
    <xf numFmtId="233" fontId="12" fillId="0" borderId="40" applyBorder="0" applyAlignment="0" applyProtection="0">
      <alignment horizontal="center"/>
    </xf>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39" fillId="26"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4" fillId="70" borderId="0" applyNumberFormat="0" applyBorder="0" applyAlignment="0" applyProtection="0"/>
    <xf numFmtId="0" fontId="105" fillId="55" borderId="0" applyNumberFormat="0" applyBorder="0" applyAlignment="0" applyProtection="0"/>
    <xf numFmtId="222" fontId="106" fillId="0" borderId="0"/>
    <xf numFmtId="0" fontId="70" fillId="0" borderId="0"/>
    <xf numFmtId="0" fontId="12" fillId="0" borderId="0"/>
    <xf numFmtId="0" fontId="12" fillId="0" borderId="0"/>
    <xf numFmtId="0" fontId="25" fillId="0" borderId="0"/>
    <xf numFmtId="0" fontId="25" fillId="0" borderId="0"/>
    <xf numFmtId="0" fontId="70"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7" fillId="0" borderId="0">
      <alignment vertical="center"/>
    </xf>
    <xf numFmtId="0" fontId="25" fillId="0" borderId="0"/>
    <xf numFmtId="0" fontId="25" fillId="0" borderId="0"/>
    <xf numFmtId="0" fontId="12" fillId="0" borderId="0"/>
    <xf numFmtId="0" fontId="7" fillId="0" borderId="0"/>
    <xf numFmtId="0" fontId="12"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2" fillId="0" borderId="0"/>
    <xf numFmtId="0" fontId="25" fillId="0" borderId="0"/>
    <xf numFmtId="0" fontId="12" fillId="0" borderId="0"/>
    <xf numFmtId="0" fontId="25" fillId="0" borderId="0"/>
    <xf numFmtId="0" fontId="12" fillId="0" borderId="0"/>
    <xf numFmtId="0" fontId="25" fillId="0" borderId="0"/>
    <xf numFmtId="0" fontId="70"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12" fillId="0" borderId="0"/>
    <xf numFmtId="0" fontId="25" fillId="0" borderId="0"/>
    <xf numFmtId="0" fontId="12" fillId="0" borderId="0"/>
    <xf numFmtId="0" fontId="12" fillId="0" borderId="0"/>
    <xf numFmtId="0" fontId="7" fillId="0" borderId="0"/>
    <xf numFmtId="0" fontId="12" fillId="0" borderId="0"/>
    <xf numFmtId="0" fontId="25" fillId="0" borderId="0"/>
    <xf numFmtId="0" fontId="12" fillId="0" borderId="0"/>
    <xf numFmtId="0" fontId="12" fillId="0" borderId="0"/>
    <xf numFmtId="0" fontId="12" fillId="0" borderId="0"/>
    <xf numFmtId="0" fontId="25" fillId="0" borderId="0"/>
    <xf numFmtId="0" fontId="12" fillId="0" borderId="0"/>
    <xf numFmtId="0" fontId="12" fillId="0" borderId="0"/>
    <xf numFmtId="0" fontId="12" fillId="0" borderId="0"/>
    <xf numFmtId="0" fontId="12" fillId="0" borderId="0"/>
    <xf numFmtId="0" fontId="12" fillId="0" borderId="0"/>
    <xf numFmtId="0" fontId="25" fillId="0" borderId="0"/>
    <xf numFmtId="0" fontId="12" fillId="0" borderId="0"/>
    <xf numFmtId="0" fontId="25" fillId="0" borderId="0"/>
    <xf numFmtId="0" fontId="12" fillId="0" borderId="0"/>
    <xf numFmtId="0" fontId="25" fillId="0" borderId="0"/>
    <xf numFmtId="0" fontId="12" fillId="0" borderId="0"/>
    <xf numFmtId="0" fontId="25" fillId="0" borderId="0"/>
    <xf numFmtId="0" fontId="12" fillId="0" borderId="0"/>
    <xf numFmtId="0" fontId="25" fillId="0" borderId="0"/>
    <xf numFmtId="0" fontId="12" fillId="0" borderId="0"/>
    <xf numFmtId="0" fontId="25" fillId="0" borderId="0"/>
    <xf numFmtId="0" fontId="12" fillId="0" borderId="0"/>
    <xf numFmtId="0" fontId="25" fillId="0" borderId="0"/>
    <xf numFmtId="0" fontId="12" fillId="0" borderId="0"/>
    <xf numFmtId="0" fontId="25" fillId="0" borderId="0"/>
    <xf numFmtId="0" fontId="12" fillId="0" borderId="0"/>
    <xf numFmtId="0" fontId="25" fillId="0" borderId="0"/>
    <xf numFmtId="0" fontId="12" fillId="0" borderId="0"/>
    <xf numFmtId="0" fontId="25"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25" fillId="0" borderId="0"/>
    <xf numFmtId="0" fontId="12" fillId="0" borderId="0"/>
    <xf numFmtId="0" fontId="25" fillId="0" borderId="0"/>
    <xf numFmtId="0" fontId="12" fillId="0" borderId="0"/>
    <xf numFmtId="0" fontId="25" fillId="0" borderId="0"/>
    <xf numFmtId="0" fontId="12" fillId="0" borderId="0"/>
    <xf numFmtId="0" fontId="25" fillId="0" borderId="0"/>
    <xf numFmtId="0" fontId="12" fillId="0" borderId="0"/>
    <xf numFmtId="0" fontId="25" fillId="0" borderId="0"/>
    <xf numFmtId="0" fontId="12" fillId="0" borderId="0"/>
    <xf numFmtId="0" fontId="25" fillId="0" borderId="0"/>
    <xf numFmtId="0" fontId="12" fillId="0" borderId="0"/>
    <xf numFmtId="0" fontId="25" fillId="0" borderId="0"/>
    <xf numFmtId="0" fontId="12"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alignment vertical="center"/>
    </xf>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2" fillId="0" borderId="0"/>
    <xf numFmtId="0" fontId="12" fillId="0" borderId="0"/>
    <xf numFmtId="0" fontId="25" fillId="0" borderId="0"/>
    <xf numFmtId="0" fontId="25" fillId="0" borderId="0"/>
    <xf numFmtId="0" fontId="1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0" fillId="0" borderId="0"/>
    <xf numFmtId="0" fontId="12" fillId="0" borderId="0"/>
    <xf numFmtId="0" fontId="12" fillId="0" borderId="0"/>
    <xf numFmtId="0" fontId="12" fillId="0" borderId="0"/>
    <xf numFmtId="0" fontId="107" fillId="0" borderId="0"/>
    <xf numFmtId="0" fontId="108" fillId="0" borderId="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40" fillId="0" borderId="0" applyNumberFormat="0" applyFill="0" applyBorder="0" applyAlignment="0" applyProtection="0">
      <alignment vertical="center"/>
    </xf>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70" fillId="63" borderId="41" applyNumberFormat="0" applyFont="0" applyAlignment="0" applyProtection="0"/>
    <xf numFmtId="0" fontId="25" fillId="0" borderId="0"/>
    <xf numFmtId="0" fontId="25" fillId="0" borderId="0"/>
    <xf numFmtId="3" fontId="12" fillId="54" borderId="42" applyBorder="0">
      <alignment vertical="center"/>
      <protection locked="0"/>
    </xf>
    <xf numFmtId="4" fontId="12" fillId="54" borderId="42" applyBorder="0">
      <alignment vertical="center"/>
      <protection locked="0"/>
    </xf>
    <xf numFmtId="234"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3" fontId="7" fillId="0" borderId="0" applyBorder="0"/>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166"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235" fontId="7" fillId="0" borderId="0" applyFont="0" applyFill="0" applyBorder="0" applyAlignment="0" applyProtection="0">
      <alignment vertical="center"/>
    </xf>
    <xf numFmtId="38" fontId="25" fillId="0" borderId="43" applyFont="0" applyFill="0" applyBorder="0" applyAlignment="0" applyProtection="0"/>
    <xf numFmtId="0" fontId="12" fillId="0" borderId="44" applyNumberFormat="0" applyBorder="0">
      <alignment horizontal="center" vertical="center"/>
    </xf>
    <xf numFmtId="0" fontId="47" fillId="87" borderId="45" applyFill="0">
      <alignment horizontal="left" vertical="top"/>
    </xf>
    <xf numFmtId="0" fontId="47" fillId="87" borderId="45" applyFill="0">
      <alignment horizontal="left" vertical="top"/>
    </xf>
    <xf numFmtId="0" fontId="47" fillId="87" borderId="46">
      <alignment horizontal="left" vertical="top"/>
    </xf>
    <xf numFmtId="0" fontId="47" fillId="87" borderId="46">
      <alignment horizontal="left" vertical="top"/>
    </xf>
    <xf numFmtId="0" fontId="47" fillId="87" borderId="47" applyNumberFormat="0" applyBorder="0">
      <alignment horizontal="center" vertical="center"/>
    </xf>
    <xf numFmtId="0" fontId="47" fillId="87" borderId="47" applyNumberFormat="0" applyBorder="0">
      <alignment horizontal="center" vertical="center"/>
    </xf>
    <xf numFmtId="0" fontId="12" fillId="0" borderId="48" applyNumberFormat="0" applyBorder="0">
      <alignment horizontal="left" vertical="top"/>
    </xf>
    <xf numFmtId="0" fontId="12" fillId="87" borderId="49" applyFill="0" applyBorder="0">
      <alignment vertical="top"/>
    </xf>
    <xf numFmtId="0" fontId="12" fillId="87" borderId="49" applyFill="0" applyBorder="0">
      <alignment vertical="top"/>
    </xf>
    <xf numFmtId="0" fontId="47" fillId="0" borderId="47" applyNumberFormat="0" applyBorder="0">
      <alignment vertical="top" wrapText="1"/>
    </xf>
    <xf numFmtId="0" fontId="47" fillId="0" borderId="47" applyNumberFormat="0" applyBorder="0">
      <alignment vertical="top" wrapText="1"/>
    </xf>
    <xf numFmtId="0" fontId="47" fillId="0" borderId="50" applyBorder="0">
      <alignment vertical="top"/>
    </xf>
    <xf numFmtId="0" fontId="47" fillId="0" borderId="50" applyBorder="0">
      <alignment vertical="top"/>
    </xf>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2" fillId="0" borderId="0" applyNumberFormat="0" applyFill="0" applyBorder="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09" fillId="83" borderId="51" applyNumberFormat="0" applyAlignment="0" applyProtection="0"/>
    <xf numFmtId="0" fontId="12" fillId="54" borderId="30" applyBorder="0">
      <alignment horizontal="left" vertical="top" wrapText="1" indent="4"/>
      <protection locked="0"/>
    </xf>
    <xf numFmtId="221" fontId="12" fillId="54" borderId="37" applyBorder="0">
      <alignment vertical="center"/>
      <protection locked="0"/>
    </xf>
    <xf numFmtId="14" fontId="74" fillId="0" borderId="0">
      <alignment horizontal="center" wrapText="1"/>
      <protection locked="0"/>
    </xf>
    <xf numFmtId="221" fontId="12" fillId="0" borderId="0" applyFont="0" applyFill="0" applyBorder="0" applyAlignment="0" applyProtection="0"/>
    <xf numFmtId="10" fontId="12" fillId="0" borderId="0" applyFont="0" applyFill="0" applyBorder="0" applyAlignment="0" applyProtection="0"/>
    <xf numFmtId="236" fontId="7" fillId="0" borderId="0" applyFont="0" applyFill="0" applyBorder="0" applyAlignment="0" applyProtection="0">
      <alignment vertical="center"/>
    </xf>
    <xf numFmtId="9" fontId="25" fillId="0" borderId="0" applyFont="0" applyFill="0" applyBorder="0" applyAlignment="0" applyProtection="0"/>
    <xf numFmtId="9" fontId="12" fillId="0" borderId="0" applyFont="0" applyFill="0" applyBorder="0" applyAlignment="0" applyProtection="0"/>
    <xf numFmtId="9" fontId="25"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9" fontId="25" fillId="0" borderId="0" applyFont="0" applyFill="0" applyBorder="0" applyAlignment="0" applyProtection="0"/>
    <xf numFmtId="188" fontId="7" fillId="0" borderId="0" applyFont="0" applyFill="0" applyBorder="0" applyAlignment="0" applyProtection="0">
      <alignment vertical="center"/>
    </xf>
    <xf numFmtId="9" fontId="12" fillId="0" borderId="0" applyFont="0" applyFill="0" applyBorder="0" applyAlignment="0" applyProtection="0"/>
    <xf numFmtId="9" fontId="12"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189" fontId="7" fillId="0" borderId="0" applyFont="0" applyFill="0" applyBorder="0" applyAlignment="0" applyProtection="0">
      <alignment vertical="center"/>
    </xf>
    <xf numFmtId="188" fontId="7" fillId="0" borderId="0" applyFont="0" applyFill="0" applyBorder="0" applyAlignment="0" applyProtection="0">
      <alignment horizontal="right" vertical="center"/>
    </xf>
    <xf numFmtId="188" fontId="7" fillId="0" borderId="0" applyFont="0" applyFill="0" applyBorder="0" applyAlignment="0" applyProtection="0">
      <alignment horizontal="right" vertical="center"/>
    </xf>
    <xf numFmtId="188" fontId="7" fillId="0" borderId="0" applyFont="0" applyFill="0" applyBorder="0" applyAlignment="0" applyProtection="0">
      <alignment horizontal="right" vertical="center"/>
    </xf>
    <xf numFmtId="188" fontId="7" fillId="0" borderId="0" applyFont="0" applyFill="0" applyBorder="0" applyAlignment="0" applyProtection="0">
      <alignment horizontal="right" vertical="center"/>
    </xf>
    <xf numFmtId="236" fontId="7" fillId="0" borderId="0" applyFont="0" applyFill="0" applyBorder="0" applyAlignment="0" applyProtection="0">
      <alignment horizontal="right" vertical="center"/>
    </xf>
    <xf numFmtId="236" fontId="7" fillId="0" borderId="0" applyFont="0" applyFill="0" applyBorder="0" applyAlignment="0" applyProtection="0">
      <alignment horizontal="right" vertical="center"/>
    </xf>
    <xf numFmtId="237" fontId="25" fillId="0" borderId="0" applyFont="0" applyFill="0" applyBorder="0" applyAlignment="0" applyProtection="0"/>
    <xf numFmtId="0" fontId="44" fillId="0" borderId="0" applyNumberFormat="0" applyFont="0" applyFill="0" applyBorder="0" applyAlignment="0" applyProtection="0">
      <alignment horizontal="left"/>
    </xf>
    <xf numFmtId="15" fontId="44" fillId="0" borderId="0" applyFont="0" applyFill="0" applyBorder="0" applyAlignment="0" applyProtection="0"/>
    <xf numFmtId="4" fontId="44" fillId="0" borderId="0" applyFont="0" applyFill="0" applyBorder="0" applyAlignment="0" applyProtection="0"/>
    <xf numFmtId="0" fontId="12" fillId="0" borderId="25">
      <alignment horizontal="center"/>
    </xf>
    <xf numFmtId="3" fontId="44" fillId="0" borderId="0" applyFont="0" applyFill="0" applyBorder="0" applyAlignment="0" applyProtection="0"/>
    <xf numFmtId="0" fontId="44" fillId="92" borderId="0" applyNumberFormat="0" applyFont="0" applyBorder="0" applyAlignment="0" applyProtection="0"/>
    <xf numFmtId="238" fontId="12" fillId="0" borderId="0" applyFont="0" applyFill="0" applyBorder="0" applyAlignment="0" applyProtection="0"/>
    <xf numFmtId="49" fontId="7" fillId="0" borderId="0">
      <alignment horizontal="right"/>
    </xf>
    <xf numFmtId="0" fontId="110" fillId="0" borderId="0"/>
    <xf numFmtId="0" fontId="47" fillId="87" borderId="52" applyNumberFormat="0">
      <alignment horizontal="center" vertical="center" wrapText="1"/>
    </xf>
    <xf numFmtId="0" fontId="47" fillId="87" borderId="52" applyNumberFormat="0">
      <alignment horizontal="center" vertical="center" wrapText="1"/>
    </xf>
    <xf numFmtId="0" fontId="10" fillId="87" borderId="52">
      <alignment horizontal="center" vertical="center" wrapText="1"/>
    </xf>
    <xf numFmtId="0" fontId="111" fillId="0" borderId="0"/>
    <xf numFmtId="0" fontId="25" fillId="0" borderId="53" applyNumberFormat="0" applyFont="0" applyFill="0" applyAlignment="0" applyProtection="0"/>
    <xf numFmtId="0" fontId="83" fillId="85" borderId="54" applyNumberFormat="0" applyBorder="0" applyProtection="0">
      <alignment horizontal="left" wrapText="1"/>
    </xf>
    <xf numFmtId="0" fontId="83" fillId="85" borderId="0" applyNumberFormat="0" applyBorder="0" applyProtection="0">
      <alignment horizontal="left"/>
    </xf>
    <xf numFmtId="0" fontId="83" fillId="85" borderId="54" applyNumberFormat="0" applyBorder="0" applyProtection="0">
      <alignment horizontal="left" wrapText="1"/>
    </xf>
    <xf numFmtId="166" fontId="7" fillId="0" borderId="0" applyFont="0" applyFill="0" applyBorder="0" applyAlignment="0" applyProtection="0">
      <alignment vertical="center"/>
    </xf>
    <xf numFmtId="0" fontId="25" fillId="0" borderId="55" applyNumberFormat="0" applyFont="0" applyFill="0" applyAlignment="0" applyProtection="0"/>
    <xf numFmtId="4" fontId="112" fillId="55" borderId="56" applyNumberFormat="0" applyProtection="0">
      <alignment vertical="center"/>
    </xf>
    <xf numFmtId="4" fontId="113" fillId="93" borderId="56" applyNumberFormat="0" applyProtection="0">
      <alignment vertical="center"/>
    </xf>
    <xf numFmtId="4" fontId="112" fillId="93" borderId="56" applyNumberFormat="0" applyProtection="0">
      <alignment horizontal="left" vertical="center" indent="1"/>
    </xf>
    <xf numFmtId="0" fontId="112" fillId="93" borderId="56" applyNumberFormat="0" applyProtection="0">
      <alignment horizontal="left" vertical="top" indent="1"/>
    </xf>
    <xf numFmtId="4" fontId="112" fillId="94" borderId="0" applyNumberFormat="0" applyProtection="0">
      <alignment horizontal="left" vertical="center" indent="1"/>
    </xf>
    <xf numFmtId="4" fontId="114" fillId="59" borderId="56" applyNumberFormat="0" applyProtection="0">
      <alignment horizontal="right" vertical="center"/>
    </xf>
    <xf numFmtId="4" fontId="114" fillId="68" borderId="56" applyNumberFormat="0" applyProtection="0">
      <alignment horizontal="right" vertical="center"/>
    </xf>
    <xf numFmtId="4" fontId="114" fillId="78" borderId="56" applyNumberFormat="0" applyProtection="0">
      <alignment horizontal="right" vertical="center"/>
    </xf>
    <xf numFmtId="4" fontId="114" fillId="70" borderId="56" applyNumberFormat="0" applyProtection="0">
      <alignment horizontal="right" vertical="center"/>
    </xf>
    <xf numFmtId="4" fontId="114" fillId="75" borderId="56" applyNumberFormat="0" applyProtection="0">
      <alignment horizontal="right" vertical="center"/>
    </xf>
    <xf numFmtId="4" fontId="114" fillId="95" borderId="56" applyNumberFormat="0" applyProtection="0">
      <alignment horizontal="right" vertical="center"/>
    </xf>
    <xf numFmtId="4" fontId="114" fillId="96" borderId="56" applyNumberFormat="0" applyProtection="0">
      <alignment horizontal="right" vertical="center"/>
    </xf>
    <xf numFmtId="4" fontId="114" fillId="97" borderId="56" applyNumberFormat="0" applyProtection="0">
      <alignment horizontal="right" vertical="center"/>
    </xf>
    <xf numFmtId="4" fontId="114" fillId="69" borderId="56" applyNumberFormat="0" applyProtection="0">
      <alignment horizontal="right" vertical="center"/>
    </xf>
    <xf numFmtId="4" fontId="112" fillId="98" borderId="57" applyNumberFormat="0" applyProtection="0">
      <alignment horizontal="left" vertical="center" indent="1"/>
    </xf>
    <xf numFmtId="4" fontId="114" fillId="99" borderId="0" applyNumberFormat="0" applyProtection="0">
      <alignment horizontal="left" vertical="center" indent="1"/>
    </xf>
    <xf numFmtId="4" fontId="115" fillId="100" borderId="0" applyNumberFormat="0" applyProtection="0">
      <alignment horizontal="left" vertical="center" indent="1"/>
    </xf>
    <xf numFmtId="4" fontId="114" fillId="101" borderId="56" applyNumberFormat="0" applyProtection="0">
      <alignment horizontal="right" vertical="center"/>
    </xf>
    <xf numFmtId="4" fontId="114" fillId="99" borderId="0" applyNumberFormat="0" applyProtection="0">
      <alignment horizontal="left" vertical="center" indent="1"/>
    </xf>
    <xf numFmtId="4" fontId="114" fillId="94" borderId="0" applyNumberFormat="0" applyProtection="0">
      <alignment horizontal="left" vertical="center" indent="1"/>
    </xf>
    <xf numFmtId="0" fontId="12" fillId="100" borderId="56" applyNumberFormat="0" applyProtection="0">
      <alignment horizontal="left" vertical="center" indent="1"/>
    </xf>
    <xf numFmtId="0" fontId="12" fillId="100" borderId="56" applyNumberFormat="0" applyProtection="0">
      <alignment horizontal="left" vertical="top" indent="1"/>
    </xf>
    <xf numFmtId="0" fontId="12" fillId="94" borderId="56" applyNumberFormat="0" applyProtection="0">
      <alignment horizontal="left" vertical="center" indent="1"/>
    </xf>
    <xf numFmtId="0" fontId="12" fillId="94" borderId="56" applyNumberFormat="0" applyProtection="0">
      <alignment horizontal="left" vertical="top" indent="1"/>
    </xf>
    <xf numFmtId="0" fontId="12" fillId="53" borderId="56" applyNumberFormat="0" applyProtection="0">
      <alignment horizontal="left" vertical="center" indent="1"/>
    </xf>
    <xf numFmtId="0" fontId="12" fillId="53" borderId="56" applyNumberFormat="0" applyProtection="0">
      <alignment horizontal="left" vertical="top" indent="1"/>
    </xf>
    <xf numFmtId="0" fontId="12" fillId="3" borderId="56" applyNumberFormat="0" applyProtection="0">
      <alignment horizontal="left" vertical="center" indent="1"/>
    </xf>
    <xf numFmtId="0" fontId="12" fillId="3" borderId="56" applyNumberFormat="0" applyProtection="0">
      <alignment horizontal="left" vertical="top" indent="1"/>
    </xf>
    <xf numFmtId="4" fontId="114" fillId="54" borderId="56" applyNumberFormat="0" applyProtection="0">
      <alignment vertical="center"/>
    </xf>
    <xf numFmtId="4" fontId="116" fillId="54" borderId="56" applyNumberFormat="0" applyProtection="0">
      <alignment vertical="center"/>
    </xf>
    <xf numFmtId="4" fontId="114" fillId="54" borderId="56" applyNumberFormat="0" applyProtection="0">
      <alignment horizontal="left" vertical="center" indent="1"/>
    </xf>
    <xf numFmtId="0" fontId="114" fillId="54" borderId="56" applyNumberFormat="0" applyProtection="0">
      <alignment horizontal="left" vertical="top" indent="1"/>
    </xf>
    <xf numFmtId="4" fontId="114" fillId="99" borderId="56" applyNumberFormat="0" applyProtection="0">
      <alignment horizontal="right" vertical="center"/>
    </xf>
    <xf numFmtId="4" fontId="116" fillId="99" borderId="56" applyNumberFormat="0" applyProtection="0">
      <alignment horizontal="right" vertical="center"/>
    </xf>
    <xf numFmtId="4" fontId="114" fillId="101" borderId="56" applyNumberFormat="0" applyProtection="0">
      <alignment horizontal="left" vertical="center" indent="1"/>
    </xf>
    <xf numFmtId="0" fontId="114" fillId="94" borderId="56" applyNumberFormat="0" applyProtection="0">
      <alignment horizontal="left" vertical="top" indent="1"/>
    </xf>
    <xf numFmtId="4" fontId="117" fillId="86" borderId="0" applyNumberFormat="0" applyProtection="0">
      <alignment horizontal="left" vertical="center" indent="1"/>
    </xf>
    <xf numFmtId="4" fontId="118" fillId="99" borderId="56" applyNumberFormat="0" applyProtection="0">
      <alignment horizontal="right" vertical="center"/>
    </xf>
    <xf numFmtId="0" fontId="12" fillId="0" borderId="0" applyNumberFormat="0" applyFont="0" applyFill="0" applyBorder="0" applyAlignment="0" applyProtection="0"/>
    <xf numFmtId="0" fontId="119" fillId="60" borderId="0" applyNumberFormat="0" applyBorder="0" applyAlignment="0" applyProtection="0"/>
    <xf numFmtId="0" fontId="12" fillId="102" borderId="0" applyNumberFormat="0" applyBorder="0">
      <alignment horizontal="center" vertical="center"/>
    </xf>
    <xf numFmtId="0" fontId="120" fillId="0" borderId="0" applyNumberFormat="0" applyFill="0" applyBorder="0" applyProtection="0">
      <alignment horizontal="left" vertical="center"/>
    </xf>
    <xf numFmtId="49" fontId="121" fillId="103" borderId="58"/>
    <xf numFmtId="49" fontId="121" fillId="103" borderId="0"/>
    <xf numFmtId="0" fontId="100" fillId="87" borderId="58">
      <protection locked="0"/>
    </xf>
    <xf numFmtId="0" fontId="100" fillId="103" borderId="0"/>
    <xf numFmtId="40" fontId="25" fillId="0" borderId="0" applyFont="0" applyFill="0" applyBorder="0" applyAlignment="0" applyProtection="0"/>
    <xf numFmtId="239" fontId="25" fillId="0" borderId="0" applyFont="0" applyFill="0" applyBorder="0" applyAlignment="0" applyProtection="0"/>
    <xf numFmtId="0" fontId="16" fillId="9" borderId="3" applyNumberFormat="0" applyAlignment="0" applyProtection="0"/>
    <xf numFmtId="3" fontId="17" fillId="0" borderId="0"/>
    <xf numFmtId="0" fontId="65" fillId="0" borderId="0" applyFill="0"/>
    <xf numFmtId="4" fontId="122" fillId="0" borderId="0"/>
    <xf numFmtId="4" fontId="67" fillId="0" borderId="0">
      <alignment horizontal="center"/>
    </xf>
    <xf numFmtId="0" fontId="12" fillId="0" borderId="0"/>
    <xf numFmtId="0" fontId="12" fillId="87" borderId="59" applyNumberFormat="0" applyBorder="0">
      <alignment horizontal="right" vertical="top" wrapText="1"/>
    </xf>
    <xf numFmtId="0" fontId="12" fillId="0" borderId="0"/>
    <xf numFmtId="3" fontId="7" fillId="0" borderId="0"/>
    <xf numFmtId="0" fontId="123" fillId="0" borderId="0"/>
    <xf numFmtId="0" fontId="12" fillId="0" borderId="0"/>
    <xf numFmtId="0" fontId="124" fillId="0" borderId="0" applyNumberFormat="0" applyFill="0" applyBorder="0" applyAlignment="0" applyProtection="0">
      <alignment horizontal="left" vertical="center"/>
    </xf>
    <xf numFmtId="166" fontId="14" fillId="0" borderId="60" applyNumberFormat="0" applyFill="0" applyAlignment="0" applyProtection="0">
      <alignment vertical="center"/>
    </xf>
    <xf numFmtId="4" fontId="125" fillId="0" borderId="61" applyFill="0" applyProtection="0"/>
    <xf numFmtId="0" fontId="47" fillId="0" borderId="47">
      <alignment vertical="top"/>
    </xf>
    <xf numFmtId="0" fontId="47" fillId="0" borderId="47">
      <alignment vertical="top"/>
    </xf>
    <xf numFmtId="166" fontId="7" fillId="0" borderId="62" applyNumberFormat="0" applyFont="0" applyFill="0" applyAlignment="0" applyProtection="0">
      <alignment vertical="center"/>
    </xf>
    <xf numFmtId="3" fontId="14" fillId="0" borderId="0" applyNumberFormat="0"/>
    <xf numFmtId="0" fontId="12" fillId="0" borderId="0"/>
    <xf numFmtId="0" fontId="9" fillId="0" borderId="0" applyNumberFormat="0" applyFont="0" applyBorder="0" applyAlignment="0"/>
    <xf numFmtId="4" fontId="126" fillId="0" borderId="0">
      <alignment horizontal="left"/>
    </xf>
    <xf numFmtId="0" fontId="127"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 fillId="0" borderId="22" applyFill="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3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128" fillId="0" borderId="0" applyNumberFormat="0" applyFill="0" applyBorder="0" applyAlignment="0" applyProtection="0"/>
    <xf numFmtId="0" fontId="83" fillId="85" borderId="25" applyNumberFormat="0" applyProtection="0">
      <alignment horizontal="left" vertical="center"/>
    </xf>
    <xf numFmtId="3" fontId="129" fillId="0" borderId="0"/>
    <xf numFmtId="0" fontId="130" fillId="0" borderId="0" applyNumberFormat="0" applyFill="0" applyBorder="0" applyAlignment="0" applyProtection="0"/>
    <xf numFmtId="0" fontId="131" fillId="0" borderId="63" applyNumberFormat="0" applyFill="0" applyAlignment="0" applyProtection="0"/>
    <xf numFmtId="0" fontId="132" fillId="0" borderId="64" applyNumberFormat="0" applyFill="0" applyAlignment="0" applyProtection="0"/>
    <xf numFmtId="0" fontId="133" fillId="0" borderId="65" applyNumberFormat="0" applyFill="0" applyAlignment="0" applyProtection="0"/>
    <xf numFmtId="0" fontId="133" fillId="0" borderId="0" applyNumberFormat="0" applyFill="0" applyBorder="0" applyAlignment="0" applyProtection="0"/>
    <xf numFmtId="0" fontId="14" fillId="0" borderId="34">
      <alignment horizontal="right" wrapText="1"/>
    </xf>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0" fontId="109" fillId="0" borderId="66" applyNumberFormat="0" applyFill="0" applyAlignment="0" applyProtection="0"/>
    <xf numFmtId="166" fontId="14" fillId="3" borderId="0" applyNumberFormat="0" applyAlignment="0" applyProtection="0">
      <alignment vertical="center"/>
    </xf>
    <xf numFmtId="3" fontId="14" fillId="0" borderId="22" applyNumberFormat="0"/>
    <xf numFmtId="166" fontId="7" fillId="0" borderId="0" applyFont="0" applyFill="0" applyBorder="0" applyAlignment="0" applyProtection="0">
      <alignment vertical="center"/>
    </xf>
    <xf numFmtId="0" fontId="134" fillId="76" borderId="67" applyNumberFormat="0" applyAlignment="0" applyProtection="0"/>
    <xf numFmtId="0" fontId="12" fillId="8" borderId="0" applyNumberFormat="0" applyFont="0" applyBorder="0" applyAlignment="0">
      <alignment vertical="top"/>
    </xf>
    <xf numFmtId="0" fontId="12" fillId="8" borderId="0" applyNumberFormat="0" applyFont="0" applyBorder="0" applyAlignment="0">
      <alignment vertical="top"/>
    </xf>
    <xf numFmtId="0" fontId="135" fillId="0" borderId="0" applyBorder="0">
      <alignment horizontal="left" wrapText="1"/>
    </xf>
    <xf numFmtId="0" fontId="12" fillId="104" borderId="0" applyNumberFormat="0" applyFont="0" applyBorder="0" applyAlignment="0">
      <alignment vertical="top" wrapText="1"/>
    </xf>
    <xf numFmtId="0" fontId="136" fillId="87" borderId="48" applyNumberFormat="0" applyBorder="0">
      <alignment horizontal="center" vertical="top" wrapText="1"/>
      <protection locked="0"/>
    </xf>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35"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2" fillId="87" borderId="68" applyNumberFormat="0" applyFont="0" applyBorder="0" applyAlignment="0" applyProtection="0">
      <alignment vertical="top"/>
    </xf>
    <xf numFmtId="0" fontId="12" fillId="87" borderId="68" applyNumberFormat="0" applyFont="0" applyBorder="0" applyAlignment="0" applyProtection="0">
      <alignment vertical="top"/>
    </xf>
    <xf numFmtId="0" fontId="25" fillId="85" borderId="0" applyNumberFormat="0" applyBorder="0" applyProtection="0">
      <alignment horizontal="left"/>
    </xf>
    <xf numFmtId="240" fontId="12" fillId="0" borderId="0" applyBorder="0" applyProtection="0"/>
    <xf numFmtId="4" fontId="67" fillId="0" borderId="0"/>
    <xf numFmtId="240" fontId="12" fillId="0" borderId="0" applyBorder="0"/>
    <xf numFmtId="49" fontId="135" fillId="0" borderId="0" applyFill="0" applyBorder="0" applyProtection="0"/>
    <xf numFmtId="0" fontId="12" fillId="0" borderId="0"/>
    <xf numFmtId="0" fontId="138" fillId="0" borderId="0" applyNumberFormat="0" applyFont="0" applyFill="0" applyBorder="0" applyProtection="0">
      <alignment vertical="center"/>
    </xf>
    <xf numFmtId="0" fontId="7" fillId="0" borderId="0" applyNumberFormat="0" applyAlignment="0">
      <alignment vertical="center"/>
    </xf>
    <xf numFmtId="0" fontId="7" fillId="105" borderId="0" applyNumberFormat="0" applyFont="0" applyBorder="0" applyAlignment="0" applyProtection="0">
      <alignment vertical="center"/>
    </xf>
    <xf numFmtId="0" fontId="72" fillId="106" borderId="0" applyNumberFormat="0" applyBorder="0" applyAlignment="0" applyProtection="0"/>
    <xf numFmtId="0" fontId="72" fillId="70" borderId="0" applyNumberFormat="0" applyBorder="0" applyAlignment="0" applyProtection="0"/>
    <xf numFmtId="0" fontId="72" fillId="73" borderId="0" applyNumberFormat="0" applyBorder="0" applyAlignment="0" applyProtection="0"/>
    <xf numFmtId="0" fontId="72" fillId="107" borderId="0" applyNumberFormat="0" applyBorder="0" applyAlignment="0" applyProtection="0"/>
    <xf numFmtId="0" fontId="72" fillId="108" borderId="0" applyNumberFormat="0" applyBorder="0" applyAlignment="0" applyProtection="0"/>
    <xf numFmtId="169" fontId="7" fillId="0" borderId="0" applyFont="0" applyFill="0" applyBorder="0" applyAlignment="0" applyProtection="0">
      <alignment vertical="center"/>
    </xf>
    <xf numFmtId="0" fontId="139" fillId="0" borderId="35" applyNumberFormat="0" applyFill="0" applyAlignment="0" applyProtection="0"/>
    <xf numFmtId="0" fontId="140" fillId="0" borderId="35" applyNumberFormat="0" applyFill="0" applyAlignment="0" applyProtection="0"/>
    <xf numFmtId="0" fontId="141" fillId="0" borderId="36" applyNumberFormat="0" applyFill="0" applyAlignment="0" applyProtection="0"/>
    <xf numFmtId="0" fontId="141" fillId="0" borderId="0" applyNumberFormat="0" applyFill="0" applyBorder="0" applyAlignment="0" applyProtection="0"/>
    <xf numFmtId="0" fontId="99" fillId="0" borderId="24" applyNumberFormat="0" applyFill="0" applyAlignment="0" applyProtection="0"/>
    <xf numFmtId="236" fontId="7" fillId="0" borderId="0" applyFont="0" applyFill="0" applyBorder="0" applyAlignment="0" applyProtection="0">
      <alignment vertical="center"/>
    </xf>
    <xf numFmtId="0" fontId="142" fillId="0" borderId="0" applyNumberFormat="0" applyFill="0" applyBorder="0" applyAlignment="0" applyProtection="0"/>
    <xf numFmtId="166" fontId="14" fillId="0" borderId="0" applyNumberFormat="0" applyFill="0" applyBorder="0" applyAlignment="0" applyProtection="0">
      <alignment vertical="center"/>
    </xf>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143" fillId="0" borderId="0" applyNumberFormat="0" applyFill="0" applyBorder="0" applyAlignment="0" applyProtection="0">
      <alignment vertical="center"/>
    </xf>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236" fontId="7" fillId="0" borderId="0" applyFont="0" applyFill="0" applyBorder="0" applyAlignment="0" applyProtection="0">
      <alignment vertical="center"/>
    </xf>
    <xf numFmtId="236" fontId="7" fillId="0" borderId="0" applyFont="0" applyFill="0" applyBorder="0" applyAlignment="0" applyProtection="0">
      <alignment vertical="center"/>
    </xf>
    <xf numFmtId="0" fontId="99" fillId="0" borderId="24" applyNumberFormat="0" applyFill="0" applyAlignment="0" applyProtection="0"/>
    <xf numFmtId="0" fontId="99" fillId="0" borderId="24" applyNumberFormat="0" applyFill="0" applyAlignment="0" applyProtection="0"/>
    <xf numFmtId="169" fontId="7" fillId="0" borderId="0" applyFont="0" applyFill="0" applyBorder="0" applyAlignment="0" applyProtection="0">
      <alignment vertical="center"/>
    </xf>
    <xf numFmtId="169" fontId="7" fillId="0" borderId="0" applyFont="0" applyFill="0" applyBorder="0" applyAlignment="0" applyProtection="0">
      <alignment vertical="center"/>
    </xf>
    <xf numFmtId="166" fontId="14" fillId="3" borderId="0" applyNumberFormat="0" applyAlignment="0" applyProtection="0">
      <alignment vertical="center"/>
    </xf>
    <xf numFmtId="0" fontId="10" fillId="0" borderId="0" applyNumberFormat="0" applyFill="0" applyBorder="0" applyAlignment="0" applyProtection="0">
      <alignment horizontal="left" vertical="center"/>
    </xf>
    <xf numFmtId="236" fontId="7" fillId="0" borderId="0" applyFont="0" applyFill="0" applyBorder="0" applyAlignment="0" applyProtection="0">
      <alignment vertical="center"/>
    </xf>
    <xf numFmtId="236" fontId="7" fillId="0" borderId="0" applyFont="0" applyFill="0" applyBorder="0" applyAlignment="0" applyProtection="0">
      <alignment vertical="center"/>
    </xf>
    <xf numFmtId="0" fontId="99" fillId="0" borderId="24" applyNumberFormat="0" applyFill="0" applyAlignment="0" applyProtection="0"/>
    <xf numFmtId="0" fontId="99" fillId="0" borderId="24" applyNumberFormat="0" applyFill="0" applyAlignment="0" applyProtection="0"/>
    <xf numFmtId="169" fontId="7" fillId="0" borderId="0" applyFont="0" applyFill="0" applyBorder="0" applyAlignment="0" applyProtection="0">
      <alignment vertical="center"/>
    </xf>
    <xf numFmtId="169" fontId="7" fillId="0" borderId="0" applyFont="0" applyFill="0" applyBorder="0" applyAlignment="0" applyProtection="0">
      <alignment vertical="center"/>
    </xf>
    <xf numFmtId="9" fontId="2" fillId="0" borderId="0" applyFont="0" applyFill="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1" fontId="25" fillId="0" borderId="0" applyFont="0" applyFill="0" applyBorder="0" applyAlignment="0" applyProtection="0"/>
    <xf numFmtId="41" fontId="25" fillId="0" borderId="0" applyFont="0" applyFill="0" applyBorder="0" applyAlignment="0" applyProtection="0"/>
    <xf numFmtId="43" fontId="25"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3" fontId="25" fillId="0" borderId="0" applyFont="0" applyFill="0" applyBorder="0" applyAlignment="0" applyProtection="0"/>
    <xf numFmtId="41" fontId="25" fillId="0" borderId="0" applyFont="0" applyFill="0" applyBorder="0" applyAlignment="0" applyProtection="0"/>
    <xf numFmtId="41" fontId="25"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0" fontId="2" fillId="51" borderId="0" applyNumberFormat="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42" borderId="0" applyNumberFormat="0" applyBorder="0" applyAlignment="0" applyProtection="0"/>
    <xf numFmtId="0" fontId="2" fillId="46" borderId="0" applyNumberFormat="0" applyBorder="0" applyAlignment="0" applyProtection="0"/>
    <xf numFmtId="0" fontId="2" fillId="50" borderId="0" applyNumberFormat="0" applyBorder="0" applyAlignment="0" applyProtection="0"/>
    <xf numFmtId="0" fontId="2" fillId="31" borderId="0" applyNumberFormat="0" applyBorder="0" applyAlignment="0" applyProtection="0"/>
    <xf numFmtId="0" fontId="2" fillId="35" borderId="0" applyNumberFormat="0" applyBorder="0" applyAlignment="0" applyProtection="0"/>
    <xf numFmtId="0" fontId="2" fillId="39" borderId="0" applyNumberFormat="0" applyBorder="0" applyAlignment="0" applyProtection="0"/>
    <xf numFmtId="0" fontId="2" fillId="43" borderId="0" applyNumberFormat="0" applyBorder="0" applyAlignment="0" applyProtection="0"/>
    <xf numFmtId="0" fontId="2" fillId="47" borderId="0" applyNumberFormat="0" applyBorder="0" applyAlignment="0" applyProtection="0"/>
    <xf numFmtId="0" fontId="2" fillId="51" borderId="0" applyNumberFormat="0" applyBorder="0" applyAlignment="0" applyProtection="0"/>
    <xf numFmtId="0" fontId="2"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0" fontId="2" fillId="0" borderId="0"/>
    <xf numFmtId="9" fontId="2" fillId="0" borderId="0" applyFont="0" applyFill="0" applyBorder="0" applyAlignment="0" applyProtection="0"/>
    <xf numFmtId="0" fontId="144" fillId="0" borderId="0"/>
    <xf numFmtId="43" fontId="144" fillId="0" borderId="0" applyFont="0" applyFill="0" applyBorder="0" applyAlignment="0" applyProtection="0"/>
    <xf numFmtId="9" fontId="144" fillId="0" borderId="0" applyFont="0" applyFill="0" applyBorder="0" applyAlignment="0" applyProtection="0"/>
    <xf numFmtId="0" fontId="2" fillId="0" borderId="0"/>
    <xf numFmtId="44" fontId="144" fillId="0" borderId="0" applyFont="0" applyFill="0" applyBorder="0" applyAlignment="0" applyProtection="0"/>
    <xf numFmtId="241" fontId="2" fillId="0" borderId="0" applyFont="0" applyFill="0" applyBorder="0" applyAlignment="0" applyProtection="0"/>
    <xf numFmtId="9" fontId="2" fillId="0" borderId="0" applyFont="0" applyFill="0" applyBorder="0" applyAlignment="0" applyProtection="0"/>
    <xf numFmtId="166" fontId="7" fillId="0" borderId="0" applyFont="0" applyFill="0" applyBorder="0" applyAlignment="0" applyProtection="0">
      <alignment vertical="center"/>
    </xf>
    <xf numFmtId="166" fontId="14" fillId="3" borderId="0" applyNumberFormat="0" applyAlignment="0" applyProtection="0">
      <alignment vertical="center"/>
    </xf>
    <xf numFmtId="166" fontId="7"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9" fontId="2" fillId="0" borderId="0" applyFont="0" applyFill="0" applyBorder="0" applyAlignment="0" applyProtection="0"/>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14" fillId="3" borderId="0" applyNumberFormat="0" applyAlignment="0" applyProtection="0">
      <alignment vertical="center"/>
    </xf>
    <xf numFmtId="166" fontId="7" fillId="0" borderId="0" applyFont="0" applyFill="0" applyBorder="0" applyAlignment="0" applyProtection="0">
      <alignment vertical="center"/>
    </xf>
    <xf numFmtId="9" fontId="2" fillId="0" borderId="0" applyFont="0" applyFill="0" applyBorder="0" applyAlignment="0" applyProtection="0"/>
    <xf numFmtId="166" fontId="7" fillId="0" borderId="0" applyFont="0" applyFill="0" applyBorder="0" applyAlignment="0" applyProtection="0">
      <alignment vertical="center"/>
    </xf>
    <xf numFmtId="9" fontId="2" fillId="0" borderId="0" applyFont="0" applyFill="0" applyBorder="0" applyAlignment="0" applyProtection="0"/>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9" fontId="2" fillId="0" borderId="0" applyFont="0" applyFill="0" applyBorder="0" applyAlignment="0" applyProtection="0"/>
    <xf numFmtId="166" fontId="14" fillId="3" borderId="0" applyNumberFormat="0" applyAlignment="0" applyProtection="0">
      <alignment vertical="center"/>
    </xf>
    <xf numFmtId="166" fontId="14" fillId="3" borderId="0" applyNumberFormat="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166" fontId="7"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9" fontId="2" fillId="0" borderId="0" applyFont="0" applyFill="0" applyBorder="0" applyAlignment="0" applyProtection="0"/>
    <xf numFmtId="166" fontId="7" fillId="0" borderId="0" applyFont="0" applyFill="0" applyBorder="0" applyAlignment="0" applyProtection="0">
      <alignment vertical="center"/>
    </xf>
    <xf numFmtId="9" fontId="2" fillId="0" borderId="0" applyFont="0" applyFill="0" applyBorder="0" applyAlignment="0" applyProtection="0"/>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9" fontId="2" fillId="0" borderId="0" applyFont="0" applyFill="0" applyBorder="0" applyAlignment="0" applyProtection="0"/>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166" fontId="7" fillId="0" borderId="0" applyFont="0" applyFill="0" applyBorder="0" applyAlignment="0" applyProtection="0">
      <alignment vertical="center"/>
    </xf>
    <xf numFmtId="9" fontId="2" fillId="0" borderId="0" applyFont="0" applyFill="0" applyBorder="0" applyAlignment="0" applyProtection="0"/>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9" fontId="2" fillId="0" borderId="0" applyFont="0" applyFill="0" applyBorder="0" applyAlignment="0" applyProtection="0"/>
    <xf numFmtId="9" fontId="2" fillId="0" borderId="0" applyFont="0" applyFill="0" applyBorder="0" applyAlignment="0" applyProtection="0"/>
    <xf numFmtId="9" fontId="2" fillId="0" borderId="0" applyFont="0" applyFill="0" applyBorder="0" applyAlignment="0" applyProtection="0"/>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7" fillId="0" borderId="0" applyFont="0" applyFill="0" applyBorder="0" applyAlignment="0" applyProtection="0">
      <alignment vertical="center"/>
    </xf>
    <xf numFmtId="166" fontId="14" fillId="3" borderId="0" applyNumberFormat="0" applyAlignment="0" applyProtection="0">
      <alignment vertical="center"/>
    </xf>
    <xf numFmtId="166" fontId="14" fillId="3" borderId="0" applyNumberFormat="0" applyAlignment="0" applyProtection="0">
      <alignment vertical="center"/>
    </xf>
    <xf numFmtId="0" fontId="8" fillId="0" borderId="0" applyFill="0" applyBorder="0" applyAlignment="0" applyProtection="0">
      <alignment vertical="center"/>
    </xf>
    <xf numFmtId="186" fontId="7" fillId="0" borderId="0" applyFont="0" applyFill="0" applyBorder="0" applyAlignment="0" applyProtection="0">
      <alignment vertical="center"/>
    </xf>
    <xf numFmtId="166" fontId="7" fillId="20" borderId="8" applyNumberFormat="0" applyAlignment="0">
      <alignment vertical="center"/>
      <protection locked="0"/>
    </xf>
    <xf numFmtId="0" fontId="7" fillId="0" borderId="9" applyNumberFormat="0" applyAlignment="0">
      <alignment vertical="center"/>
    </xf>
    <xf numFmtId="0" fontId="7" fillId="23" borderId="0" applyNumberFormat="0" applyFont="0" applyBorder="0" applyAlignment="0" applyProtection="0">
      <alignment vertical="center"/>
    </xf>
    <xf numFmtId="187" fontId="7" fillId="0" borderId="0" applyFont="0" applyFill="0" applyBorder="0" applyAlignment="0" applyProtection="0">
      <alignment vertical="center"/>
    </xf>
    <xf numFmtId="166" fontId="7" fillId="0" borderId="12" applyNumberFormat="0" applyFont="0" applyFill="0" applyAlignment="0" applyProtection="0">
      <alignment vertical="center"/>
    </xf>
    <xf numFmtId="0" fontId="23" fillId="0" borderId="0" applyFill="0" applyBorder="0" applyAlignment="0" applyProtection="0">
      <alignment vertical="center"/>
    </xf>
    <xf numFmtId="0" fontId="11" fillId="13" borderId="0" applyNumberFormat="0">
      <alignment horizontal="left" vertical="top" wrapText="1"/>
    </xf>
    <xf numFmtId="0" fontId="11" fillId="13" borderId="0" applyNumberFormat="0">
      <alignment horizontal="centerContinuous" vertical="top"/>
    </xf>
    <xf numFmtId="0" fontId="22" fillId="13" borderId="0" applyNumberFormat="0">
      <alignment horizontal="center" vertical="top" wrapText="1"/>
    </xf>
    <xf numFmtId="166" fontId="14" fillId="0" borderId="11" applyNumberFormat="0" applyFill="0" applyAlignment="0" applyProtection="0">
      <alignment vertical="center"/>
    </xf>
    <xf numFmtId="166" fontId="14" fillId="15" borderId="0" applyNumberFormat="0" applyAlignment="0" applyProtection="0">
      <alignment vertical="center"/>
    </xf>
    <xf numFmtId="0" fontId="1" fillId="0" borderId="0"/>
  </cellStyleXfs>
  <cellXfs count="131">
    <xf numFmtId="0" fontId="0" fillId="0" borderId="0" xfId="0">
      <alignment vertical="center"/>
    </xf>
    <xf numFmtId="0" fontId="8" fillId="0" borderId="0" xfId="1" applyFill="1">
      <alignment vertical="center"/>
    </xf>
    <xf numFmtId="0" fontId="7" fillId="0" borderId="0" xfId="0" applyFont="1">
      <alignment vertical="center"/>
    </xf>
    <xf numFmtId="0" fontId="7" fillId="2" borderId="0" xfId="0" applyFont="1" applyFill="1">
      <alignment vertical="center"/>
    </xf>
    <xf numFmtId="0" fontId="14" fillId="3" borderId="0" xfId="15">
      <alignment horizontal="center" vertical="top" wrapText="1"/>
    </xf>
    <xf numFmtId="0" fontId="15" fillId="2" borderId="0" xfId="0" applyFont="1" applyFill="1">
      <alignment vertical="center"/>
    </xf>
    <xf numFmtId="0" fontId="0" fillId="0" borderId="0" xfId="0" applyAlignment="1">
      <alignment horizontal="center" vertical="center"/>
    </xf>
    <xf numFmtId="0" fontId="20" fillId="2" borderId="0" xfId="5" applyFont="1" applyFill="1"/>
    <xf numFmtId="0" fontId="21" fillId="2" borderId="0" xfId="5" applyFont="1" applyFill="1"/>
    <xf numFmtId="168" fontId="20" fillId="2" borderId="0" xfId="5" applyNumberFormat="1" applyFont="1" applyFill="1"/>
    <xf numFmtId="0" fontId="18" fillId="0" borderId="0" xfId="25" applyNumberFormat="1">
      <alignment vertical="center"/>
    </xf>
    <xf numFmtId="0" fontId="11" fillId="5" borderId="0" xfId="4">
      <alignment horizontal="center" vertical="top" wrapText="1"/>
    </xf>
    <xf numFmtId="0" fontId="9" fillId="4" borderId="2" xfId="0" applyFont="1" applyFill="1" applyBorder="1" applyAlignment="1"/>
    <xf numFmtId="0" fontId="24" fillId="4" borderId="2" xfId="0" applyFont="1" applyFill="1" applyBorder="1" applyAlignment="1"/>
    <xf numFmtId="0" fontId="24" fillId="0" borderId="0" xfId="0" applyFont="1" applyAlignment="1"/>
    <xf numFmtId="0" fontId="10" fillId="0" borderId="0" xfId="2" applyAlignment="1">
      <alignment vertical="center"/>
    </xf>
    <xf numFmtId="186" fontId="19" fillId="0" borderId="0" xfId="55" applyFont="1">
      <alignment vertical="center"/>
    </xf>
    <xf numFmtId="186" fontId="14" fillId="0" borderId="0" xfId="55" applyFont="1" applyAlignment="1">
      <alignment vertical="center"/>
    </xf>
    <xf numFmtId="168" fontId="11" fillId="5" borderId="0" xfId="4" applyNumberFormat="1" applyAlignment="1">
      <alignment vertical="top" wrapText="1"/>
    </xf>
    <xf numFmtId="0" fontId="19" fillId="0" borderId="0" xfId="27">
      <alignment vertical="center"/>
    </xf>
    <xf numFmtId="186" fontId="7" fillId="0" borderId="5" xfId="21" applyNumberFormat="1" applyAlignment="1">
      <alignment horizontal="right" vertical="center"/>
      <protection locked="0"/>
    </xf>
    <xf numFmtId="0" fontId="19" fillId="0" borderId="0" xfId="27" applyAlignment="1">
      <alignment horizontal="right" vertical="center"/>
    </xf>
    <xf numFmtId="186" fontId="7" fillId="0" borderId="5" xfId="55" applyBorder="1" applyProtection="1">
      <alignment vertical="center"/>
      <protection locked="0"/>
    </xf>
    <xf numFmtId="0" fontId="14" fillId="0" borderId="0" xfId="0" applyFont="1">
      <alignment vertical="center"/>
    </xf>
    <xf numFmtId="186" fontId="7" fillId="14" borderId="0" xfId="54" applyNumberFormat="1">
      <alignment vertical="center"/>
    </xf>
    <xf numFmtId="187" fontId="7" fillId="0" borderId="6" xfId="56" applyBorder="1">
      <alignment vertical="center"/>
    </xf>
    <xf numFmtId="186" fontId="7" fillId="11" borderId="0" xfId="24" applyNumberFormat="1" applyAlignment="1">
      <alignment horizontal="right" vertical="center"/>
    </xf>
    <xf numFmtId="186" fontId="7" fillId="0" borderId="6" xfId="23" applyNumberFormat="1">
      <alignment vertical="center"/>
    </xf>
    <xf numFmtId="187" fontId="7" fillId="8" borderId="0" xfId="56" applyFill="1">
      <alignment vertical="center"/>
    </xf>
    <xf numFmtId="187" fontId="7" fillId="0" borderId="5" xfId="21" applyNumberFormat="1">
      <alignment vertical="center"/>
      <protection locked="0"/>
    </xf>
    <xf numFmtId="187" fontId="19" fillId="0" borderId="0" xfId="27" applyNumberFormat="1">
      <alignment vertical="center"/>
    </xf>
    <xf numFmtId="186" fontId="0" fillId="0" borderId="0" xfId="55" applyFont="1" applyAlignment="1">
      <alignment horizontal="left" vertical="center"/>
    </xf>
    <xf numFmtId="186" fontId="7" fillId="0" borderId="5" xfId="21" applyNumberFormat="1" applyAlignment="1">
      <alignment horizontal="left" vertical="center"/>
      <protection locked="0"/>
    </xf>
    <xf numFmtId="186" fontId="0" fillId="0" borderId="0" xfId="55" applyFont="1">
      <alignment vertical="center"/>
    </xf>
    <xf numFmtId="186" fontId="7" fillId="8" borderId="0" xfId="55" applyFill="1">
      <alignment vertical="center"/>
    </xf>
    <xf numFmtId="186" fontId="7" fillId="11" borderId="0" xfId="55" applyFill="1">
      <alignment vertical="center"/>
    </xf>
    <xf numFmtId="186" fontId="7" fillId="6" borderId="0" xfId="16" applyNumberFormat="1" applyFill="1">
      <alignment vertical="center"/>
    </xf>
    <xf numFmtId="0" fontId="11" fillId="13" borderId="10" xfId="32" applyBorder="1" applyAlignment="1">
      <alignment horizontal="left" vertical="center" wrapText="1"/>
    </xf>
    <xf numFmtId="0" fontId="22" fillId="13" borderId="10" xfId="32" applyFont="1" applyBorder="1" applyAlignment="1">
      <alignment horizontal="left" vertical="center" wrapText="1"/>
    </xf>
    <xf numFmtId="0" fontId="11" fillId="13" borderId="10" xfId="32" applyBorder="1" applyAlignment="1">
      <alignment horizontal="center" vertical="center" wrapText="1"/>
    </xf>
    <xf numFmtId="0" fontId="14" fillId="0" borderId="0" xfId="0" applyFont="1" applyAlignment="1">
      <alignment horizontal="center" vertical="center"/>
    </xf>
    <xf numFmtId="0" fontId="7" fillId="0" borderId="4" xfId="20" applyAlignment="1">
      <alignment horizontal="center" vertical="center"/>
      <protection locked="0"/>
    </xf>
    <xf numFmtId="186" fontId="19" fillId="0" borderId="0" xfId="27" applyNumberFormat="1">
      <alignment vertical="center"/>
    </xf>
    <xf numFmtId="187" fontId="7" fillId="11" borderId="0" xfId="24" applyNumberFormat="1">
      <alignment vertical="center"/>
    </xf>
    <xf numFmtId="10" fontId="0" fillId="0" borderId="0" xfId="0" applyNumberFormat="1">
      <alignment vertical="center"/>
    </xf>
    <xf numFmtId="186" fontId="7" fillId="18" borderId="5" xfId="22" applyNumberFormat="1" applyFill="1">
      <alignment vertical="center"/>
      <protection locked="0"/>
    </xf>
    <xf numFmtId="186" fontId="20" fillId="2" borderId="0" xfId="55" applyFont="1" applyFill="1" applyAlignment="1"/>
    <xf numFmtId="0" fontId="8" fillId="0" borderId="0" xfId="10601" applyFill="1" applyBorder="1">
      <alignment vertical="center"/>
    </xf>
    <xf numFmtId="0" fontId="17" fillId="0" borderId="0" xfId="88">
      <alignment vertical="center"/>
    </xf>
    <xf numFmtId="0" fontId="9" fillId="0" borderId="0" xfId="18">
      <alignment vertical="center"/>
    </xf>
    <xf numFmtId="0" fontId="14" fillId="12" borderId="0" xfId="53" applyFill="1">
      <alignment vertical="center"/>
    </xf>
    <xf numFmtId="0" fontId="0" fillId="19" borderId="0" xfId="79" applyFont="1">
      <alignment vertical="center"/>
    </xf>
    <xf numFmtId="0" fontId="14" fillId="0" borderId="0" xfId="19">
      <alignment horizontal="left" vertical="center" wrapText="1"/>
    </xf>
    <xf numFmtId="166" fontId="7" fillId="0" borderId="7" xfId="85" applyNumberFormat="1">
      <alignment vertical="center"/>
      <protection locked="0"/>
    </xf>
    <xf numFmtId="0" fontId="0" fillId="0" borderId="0" xfId="26" applyFont="1">
      <alignment vertical="center"/>
    </xf>
    <xf numFmtId="0" fontId="7" fillId="0" borderId="0" xfId="59">
      <alignment horizontal="left" vertical="center" wrapText="1" indent="1"/>
    </xf>
    <xf numFmtId="186" fontId="0" fillId="0" borderId="0" xfId="10602" applyFont="1">
      <alignment vertical="center"/>
    </xf>
    <xf numFmtId="166" fontId="7" fillId="0" borderId="8" xfId="81" applyNumberFormat="1">
      <alignment vertical="center"/>
      <protection locked="0"/>
    </xf>
    <xf numFmtId="166" fontId="7" fillId="20" borderId="8" xfId="10603">
      <alignment vertical="center"/>
      <protection locked="0"/>
    </xf>
    <xf numFmtId="166" fontId="7" fillId="0" borderId="9" xfId="10604" applyNumberFormat="1">
      <alignment vertical="center"/>
    </xf>
    <xf numFmtId="166" fontId="7" fillId="21" borderId="0" xfId="83" applyNumberFormat="1">
      <alignment vertical="center"/>
    </xf>
    <xf numFmtId="166" fontId="7" fillId="11" borderId="0" xfId="84" applyNumberFormat="1" applyFill="1">
      <alignment vertical="center"/>
    </xf>
    <xf numFmtId="166" fontId="7" fillId="0" borderId="0" xfId="76" applyNumberFormat="1">
      <alignment vertical="center"/>
    </xf>
    <xf numFmtId="166" fontId="14" fillId="0" borderId="0" xfId="90">
      <alignment vertical="center"/>
    </xf>
    <xf numFmtId="167" fontId="18" fillId="0" borderId="0" xfId="25">
      <alignment vertical="center"/>
    </xf>
    <xf numFmtId="166" fontId="7" fillId="23" borderId="0" xfId="10605" applyNumberFormat="1">
      <alignment vertical="center"/>
    </xf>
    <xf numFmtId="166" fontId="26" fillId="0" borderId="0" xfId="86" applyNumberFormat="1">
      <alignment vertical="center"/>
    </xf>
    <xf numFmtId="166" fontId="17" fillId="0" borderId="0" xfId="88" applyNumberFormat="1">
      <alignment vertical="center"/>
    </xf>
    <xf numFmtId="166" fontId="7" fillId="19" borderId="0" xfId="79" applyNumberFormat="1">
      <alignment vertical="center"/>
    </xf>
    <xf numFmtId="166" fontId="7" fillId="0" borderId="0" xfId="26" applyNumberFormat="1">
      <alignment vertical="center"/>
    </xf>
    <xf numFmtId="187" fontId="0" fillId="0" borderId="0" xfId="10606" applyFont="1">
      <alignment vertical="center"/>
    </xf>
    <xf numFmtId="236" fontId="0" fillId="0" borderId="0" xfId="64" applyNumberFormat="1" applyFont="1">
      <alignment vertical="center"/>
    </xf>
    <xf numFmtId="191" fontId="0" fillId="0" borderId="0" xfId="64" applyNumberFormat="1" applyFont="1">
      <alignment vertical="center"/>
    </xf>
    <xf numFmtId="169" fontId="0" fillId="0" borderId="0" xfId="35" applyFont="1">
      <alignment vertical="center"/>
    </xf>
    <xf numFmtId="170" fontId="0" fillId="0" borderId="0" xfId="36" applyFont="1">
      <alignment vertical="center"/>
    </xf>
    <xf numFmtId="166" fontId="0" fillId="4" borderId="0" xfId="62" applyNumberFormat="1" applyFont="1">
      <alignment vertical="center"/>
    </xf>
    <xf numFmtId="236" fontId="0" fillId="4" borderId="0" xfId="62" applyNumberFormat="1" applyFont="1">
      <alignment vertical="center"/>
    </xf>
    <xf numFmtId="0" fontId="0" fillId="0" borderId="12" xfId="10607" applyNumberFormat="1" applyFont="1">
      <alignment vertical="center"/>
    </xf>
    <xf numFmtId="173" fontId="0" fillId="0" borderId="0" xfId="39" applyFont="1">
      <alignment vertical="center"/>
    </xf>
    <xf numFmtId="174" fontId="0" fillId="0" borderId="0" xfId="40" applyFont="1">
      <alignment vertical="center"/>
    </xf>
    <xf numFmtId="175" fontId="0" fillId="0" borderId="0" xfId="41" applyFont="1">
      <alignment vertical="center"/>
    </xf>
    <xf numFmtId="176" fontId="0" fillId="0" borderId="0" xfId="42" applyFont="1">
      <alignment vertical="center"/>
    </xf>
    <xf numFmtId="181" fontId="0" fillId="0" borderId="0" xfId="47" applyFont="1">
      <alignment vertical="center"/>
    </xf>
    <xf numFmtId="182" fontId="0" fillId="0" borderId="0" xfId="48" applyFont="1">
      <alignment vertical="center"/>
    </xf>
    <xf numFmtId="171" fontId="0" fillId="0" borderId="0" xfId="37" applyFont="1">
      <alignment vertical="center"/>
    </xf>
    <xf numFmtId="172" fontId="0" fillId="0" borderId="0" xfId="38" applyFont="1">
      <alignment vertical="center"/>
    </xf>
    <xf numFmtId="177" fontId="0" fillId="0" borderId="0" xfId="43" applyFont="1">
      <alignment vertical="center"/>
    </xf>
    <xf numFmtId="178" fontId="0" fillId="0" borderId="0" xfId="44" applyFont="1">
      <alignment vertical="center"/>
    </xf>
    <xf numFmtId="179" fontId="0" fillId="0" borderId="0" xfId="45" applyFont="1">
      <alignment vertical="center"/>
    </xf>
    <xf numFmtId="180" fontId="0" fillId="0" borderId="0" xfId="46" applyFont="1">
      <alignment vertical="center"/>
    </xf>
    <xf numFmtId="183" fontId="0" fillId="0" borderId="0" xfId="49" applyFont="1">
      <alignment vertical="center"/>
    </xf>
    <xf numFmtId="184" fontId="0" fillId="0" borderId="0" xfId="50" applyFont="1">
      <alignment vertical="center"/>
    </xf>
    <xf numFmtId="185" fontId="0" fillId="0" borderId="0" xfId="51" applyFont="1">
      <alignment vertical="center"/>
    </xf>
    <xf numFmtId="0" fontId="23" fillId="0" borderId="0" xfId="10608">
      <alignment vertical="center"/>
    </xf>
    <xf numFmtId="0" fontId="14" fillId="0" borderId="0" xfId="53">
      <alignment vertical="center"/>
    </xf>
    <xf numFmtId="0" fontId="11" fillId="13" borderId="0" xfId="10609">
      <alignment horizontal="left" vertical="top" wrapText="1"/>
    </xf>
    <xf numFmtId="0" fontId="11" fillId="13" borderId="0" xfId="10610">
      <alignment horizontal="centerContinuous" vertical="top"/>
    </xf>
    <xf numFmtId="0" fontId="0" fillId="13" borderId="0" xfId="10611" applyFont="1">
      <alignment horizontal="center" vertical="top" wrapText="1"/>
    </xf>
    <xf numFmtId="0" fontId="0" fillId="0" borderId="0" xfId="64" applyNumberFormat="1" applyFont="1">
      <alignment vertical="center"/>
    </xf>
    <xf numFmtId="0" fontId="0" fillId="4" borderId="0" xfId="62" applyFont="1">
      <alignment vertical="center"/>
    </xf>
    <xf numFmtId="0" fontId="0" fillId="0" borderId="0" xfId="59" applyFont="1">
      <alignment horizontal="left" vertical="center" wrapText="1" indent="1"/>
    </xf>
    <xf numFmtId="0" fontId="14" fillId="0" borderId="11" xfId="10612" applyNumberFormat="1" applyAlignment="1">
      <alignment horizontal="left" vertical="center" wrapText="1" indent="1"/>
    </xf>
    <xf numFmtId="0" fontId="14" fillId="0" borderId="11" xfId="10612" applyNumberFormat="1">
      <alignment vertical="center"/>
    </xf>
    <xf numFmtId="0" fontId="14" fillId="4" borderId="62" xfId="62" applyFont="1" applyBorder="1">
      <alignment vertical="center"/>
    </xf>
    <xf numFmtId="0" fontId="14" fillId="15" borderId="0" xfId="10613" applyNumberFormat="1" applyAlignment="1">
      <alignment horizontal="left" vertical="center" wrapText="1"/>
    </xf>
    <xf numFmtId="0" fontId="14" fillId="15" borderId="0" xfId="10613" applyNumberFormat="1">
      <alignment vertical="center"/>
    </xf>
    <xf numFmtId="0" fontId="26" fillId="0" borderId="0" xfId="86">
      <alignment vertical="center"/>
    </xf>
    <xf numFmtId="166" fontId="14" fillId="15" borderId="0" xfId="10613">
      <alignment vertical="center"/>
    </xf>
    <xf numFmtId="166" fontId="7" fillId="22" borderId="0" xfId="84" applyNumberFormat="1">
      <alignment vertical="center"/>
    </xf>
    <xf numFmtId="0" fontId="14" fillId="23" borderId="0" xfId="10605" applyFont="1" applyAlignment="1">
      <alignment horizontal="left" vertical="center" wrapText="1"/>
    </xf>
    <xf numFmtId="0" fontId="14" fillId="23" borderId="0" xfId="10605" applyFont="1">
      <alignment vertical="center"/>
    </xf>
    <xf numFmtId="166" fontId="14" fillId="23" borderId="0" xfId="10605" applyNumberFormat="1" applyFont="1">
      <alignment vertical="center"/>
    </xf>
    <xf numFmtId="38" fontId="8" fillId="0" borderId="69" xfId="1" applyNumberFormat="1" applyFill="1" applyBorder="1" applyAlignment="1">
      <alignment horizontal="center" vertical="center"/>
    </xf>
    <xf numFmtId="38" fontId="8" fillId="0" borderId="69" xfId="1" applyNumberFormat="1" applyFill="1" applyBorder="1">
      <alignment vertical="center"/>
    </xf>
    <xf numFmtId="0" fontId="9" fillId="0" borderId="0" xfId="18" applyFill="1" applyAlignment="1">
      <alignment horizontal="left"/>
    </xf>
    <xf numFmtId="0" fontId="14" fillId="0" borderId="0" xfId="19" applyAlignment="1">
      <alignment horizontal="left" vertical="center" wrapText="1" indent="1"/>
    </xf>
    <xf numFmtId="49" fontId="0" fillId="0" borderId="0" xfId="65" applyFont="1" applyAlignment="1">
      <alignment vertical="center"/>
    </xf>
    <xf numFmtId="49" fontId="0" fillId="0" borderId="0" xfId="65" applyFont="1" applyAlignment="1">
      <alignment horizontal="center" vertical="center"/>
    </xf>
    <xf numFmtId="183" fontId="0" fillId="0" borderId="0" xfId="49" applyFont="1" applyAlignment="1">
      <alignment horizontal="center" vertical="center"/>
    </xf>
    <xf numFmtId="49" fontId="0" fillId="0" borderId="0" xfId="65" applyFont="1" applyAlignment="1" applyProtection="1">
      <alignment vertical="center"/>
      <protection locked="0"/>
    </xf>
    <xf numFmtId="0" fontId="7" fillId="0" borderId="8" xfId="81" applyAlignment="1">
      <alignment horizontal="left" vertical="center"/>
      <protection locked="0"/>
    </xf>
    <xf numFmtId="166" fontId="7" fillId="11" borderId="0" xfId="24" applyNumberFormat="1">
      <alignment vertical="center"/>
    </xf>
    <xf numFmtId="167" fontId="7" fillId="0" borderId="6" xfId="23" applyNumberFormat="1">
      <alignment vertical="center"/>
    </xf>
    <xf numFmtId="2" fontId="12" fillId="54" borderId="19" xfId="254" applyNumberFormat="1"/>
    <xf numFmtId="0" fontId="7" fillId="0" borderId="0" xfId="87">
      <alignment vertical="center"/>
    </xf>
    <xf numFmtId="0" fontId="14" fillId="0" borderId="0" xfId="87" applyFont="1">
      <alignment vertical="center"/>
    </xf>
    <xf numFmtId="186" fontId="0" fillId="0" borderId="0" xfId="0" applyNumberFormat="1">
      <alignment vertical="center"/>
    </xf>
    <xf numFmtId="187" fontId="7" fillId="14" borderId="0" xfId="54" applyNumberFormat="1">
      <alignment vertical="center"/>
    </xf>
    <xf numFmtId="187" fontId="7" fillId="8" borderId="0" xfId="55" applyNumberFormat="1" applyFill="1">
      <alignment vertical="center"/>
    </xf>
    <xf numFmtId="2" fontId="0" fillId="0" borderId="0" xfId="0" applyNumberFormat="1">
      <alignment vertical="center"/>
    </xf>
    <xf numFmtId="0" fontId="11" fillId="13" borderId="10" xfId="32" applyBorder="1" applyAlignment="1">
      <alignment horizontal="center" vertical="center" wrapText="1"/>
    </xf>
  </cellXfs>
  <cellStyles count="10615">
    <cellStyle name="_x000a_shell=progma" xfId="75" xr:uid="{737C46DB-4DDB-4AFA-86E5-E7CF4CFB1465}"/>
    <cellStyle name="_x000a_shell=progma 2" xfId="112" xr:uid="{6A95B500-0F5B-4B22-A622-A33BA8AF3B32}"/>
    <cellStyle name="%" xfId="113" xr:uid="{D1D7A9B5-5C8A-47F4-A12F-BE58D8180C13}"/>
    <cellStyle name="% 2" xfId="114" xr:uid="{A4F7214E-20F9-4E54-ADF2-24D3F58E12AE}"/>
    <cellStyle name="% 2 2" xfId="115" xr:uid="{AB7B58E6-2040-4A06-B384-71F9E882914A}"/>
    <cellStyle name="% 2 2 2" xfId="116" xr:uid="{7B78101E-6A31-4F6E-92A1-03B1C29C2BFE}"/>
    <cellStyle name="% 2 2 3" xfId="117" xr:uid="{2C991812-9666-43DD-833E-68266D06C152}"/>
    <cellStyle name="% 2 3" xfId="118" xr:uid="{32148322-B02F-402F-91E3-22A3C89E53B4}"/>
    <cellStyle name="% 2 4" xfId="119" xr:uid="{F53A028F-C5A3-48F3-8C97-0807ADE1D092}"/>
    <cellStyle name="% 2 5" xfId="120" xr:uid="{6E7BF101-B0F6-4475-BC5A-AC2D49F6328B}"/>
    <cellStyle name="% 2 6" xfId="121" xr:uid="{3BFF7AC8-F5B2-47FE-9830-41AD03BFF441}"/>
    <cellStyle name="% 3" xfId="122" xr:uid="{4D2A3A8A-EBBE-451F-85DF-14E7C5524D84}"/>
    <cellStyle name="% 3 2" xfId="123" xr:uid="{EC8D1961-88D8-4B09-BAF7-2CE39734B58D}"/>
    <cellStyle name="% 3 3" xfId="124" xr:uid="{9177B2AB-1311-41B7-80A4-DBBF84FD0754}"/>
    <cellStyle name="% 4" xfId="125" xr:uid="{67275857-25A2-485B-B00D-D309A17D0545}"/>
    <cellStyle name="% 5" xfId="126" xr:uid="{98BE54C0-CBDF-4FEB-B831-2FA77DA02EE4}"/>
    <cellStyle name="% 6" xfId="127" xr:uid="{1A94B535-1200-49A8-984E-8475E6130FAE}"/>
    <cellStyle name="% 7" xfId="128" xr:uid="{A07C6946-F2D0-4552-9458-F4650A71B2C8}"/>
    <cellStyle name="% 8" xfId="129" xr:uid="{0B827ADD-0866-44A3-B216-E75697911DD9}"/>
    <cellStyle name="% 9" xfId="130" xr:uid="{FCD6A429-BDB9-4693-8B5E-DD50B67ADD19}"/>
    <cellStyle name="%_FT_AME_mini_models_deliverables_2Q08_mobile" xfId="131" xr:uid="{5BDF4861-ABFA-45EB-89D5-6EB1B38747DF}"/>
    <cellStyle name="%_Mobile_Q1_analysis" xfId="132" xr:uid="{F598CEF5-61AB-45B2-BFFB-218CFB310EB9}"/>
    <cellStyle name="@_x000a_" xfId="133" xr:uid="{1306089E-89A2-4CA5-9C48-A28C279F2142}"/>
    <cellStyle name="_%(SignOnly)" xfId="134" xr:uid="{F0F584DD-6F8E-4E2F-A21D-78A078890404}"/>
    <cellStyle name="_%(SignOnly)_AfricaMiddleEastMobileDemand3Q2005" xfId="135" xr:uid="{36868E31-1A5B-4A45-B928-5E34206B25A3}"/>
    <cellStyle name="_%(SignOnly)_AME Mobile Demand and Data Aggregation - 1Q06" xfId="136" xr:uid="{E0791D23-6349-4167-8AE4-49A93619E71F}"/>
    <cellStyle name="_%(SignOnly)_AP Mobile Demand Aggregation and Check file - 1Q06 - USE THIS ONE" xfId="137" xr:uid="{49C7911F-7EFF-4A11-A16A-19946B4D2984}"/>
    <cellStyle name="_%(SignOnly)_AP Mobile Demand Check File 1q2006 v.Linked" xfId="138" xr:uid="{B99DB4BF-5F7E-45E7-B533-1D909145A0E6}"/>
    <cellStyle name="_%(SignOnly)_Definitions" xfId="139" xr:uid="{40984987-6F60-4BAE-9731-36ABFF3343AD}"/>
    <cellStyle name="_%(SignOnly)_FCMBEMEA_R" xfId="140" xr:uid="{B6BD1BDB-C872-4121-9E3C-88058BD598E0}"/>
    <cellStyle name="_%(SignOnly)_FCMBLABRA" xfId="141" xr:uid="{B4FB09CD-0FC2-4B46-BC2A-9477692D7829}"/>
    <cellStyle name="_%(SignOnly)_MTN_Custom_Forecasts_Q1_2008" xfId="142" xr:uid="{FC8EF064-E528-4D27-98DE-84245E8582D3}"/>
    <cellStyle name="_%(SignOnly)_PakistabMob2005" xfId="143" xr:uid="{C344BBEA-2185-4102-A0B0-A500165ECFA6}"/>
    <cellStyle name="_%(SignSpaceOnly)" xfId="144" xr:uid="{66D97934-B696-4CD0-8D5E-1956E2F8B8FE}"/>
    <cellStyle name="_%(SignSpaceOnly) 2" xfId="145" xr:uid="{A440910B-644D-4A2B-9700-0BE2C848006F}"/>
    <cellStyle name="_%(SignSpaceOnly) 3" xfId="146" xr:uid="{AE9C56E4-D3FE-4B8B-85A6-E8BE6038F743}"/>
    <cellStyle name="_%(SignSpaceOnly) 4" xfId="147" xr:uid="{F5B34A6B-A54B-468B-B3BB-DB3546F2F9FE}"/>
    <cellStyle name="_%(SignSpaceOnly)_AME Mobile Demand and Data Aggregation - 1Q06" xfId="148" xr:uid="{C50D3670-F672-4D18-8CE3-E3F77D0B65C2}"/>
    <cellStyle name="_%(SignSpaceOnly)_AP Mobile Demand Aggregation and Check file - 1Q06 - USE THIS ONE" xfId="149" xr:uid="{33FF7C5B-4264-49F2-BBFE-C32BDA9C1259}"/>
    <cellStyle name="_%(SignSpaceOnly)_AP Mobile Demand Check File 1q2006 v.Linked" xfId="150" xr:uid="{32570E86-2178-4BCE-968E-1DD9147C3FA9}"/>
    <cellStyle name="_%(SignSpaceOnly)_Definitions" xfId="151" xr:uid="{8718667E-524E-4B90-BCA3-732B35C79A6A}"/>
    <cellStyle name="_%(SignSpaceOnly)_FCMBEMEA_R" xfId="152" xr:uid="{BE2353BE-7769-42E9-95D1-A692D49E9D2C}"/>
    <cellStyle name="_%(SignSpaceOnly)_FCMBLABRA" xfId="153" xr:uid="{017C7970-0718-45C4-8F77-30F7DA86FF7A}"/>
    <cellStyle name="_%(SignSpaceOnly)_MTN_Custom_Forecasts_Q1_2008" xfId="154" xr:uid="{BD54320D-B46F-4667-9ADC-8D4CA8610479}"/>
    <cellStyle name="_%(SignSpaceOnly)_PakistabMob2005" xfId="155" xr:uid="{B24C1073-A930-462D-85A2-670CF9887290}"/>
    <cellStyle name="_Column1" xfId="156" xr:uid="{8395FC75-5777-4281-9C97-21C7751C5C3C}"/>
    <cellStyle name="_Column1_GF-Kennzahlen" xfId="157" xr:uid="{06206AEA-CA50-4AA0-B917-6EFC3DE0B208}"/>
    <cellStyle name="_Column1_kgfums" xfId="158" xr:uid="{C170C3A1-4752-46A2-AE0C-7F898BAFAA51}"/>
    <cellStyle name="_Column1_KMR-back up-Folien Pa 2006 04 12" xfId="159" xr:uid="{9A50995B-558D-411E-AB23-419246863D64}"/>
    <cellStyle name="_Column1_KMR-back up-Folien Pa 2006 04 121" xfId="160" xr:uid="{5905CCA3-885A-4BED-98A6-99228129E489}"/>
    <cellStyle name="_Column1_KMR-back up-Folien Pa 2006 04 124" xfId="161" xr:uid="{594925BF-27E1-4C66-BBB6-1BC93504A1AD}"/>
    <cellStyle name="_Column1_Säulen" xfId="162" xr:uid="{BC899113-ADB5-4FAC-947B-3B29C68935DB}"/>
    <cellStyle name="_Column1_Vorjahreswerte Anpassung 06 2001" xfId="163" xr:uid="{FD4763AA-3502-490C-96BD-CB594FA3185F}"/>
    <cellStyle name="_Column2" xfId="164" xr:uid="{C5B79642-EA9D-48A9-AB20-431CF4F0B36A}"/>
    <cellStyle name="_Column2_GF-Kennzahlen" xfId="165" xr:uid="{74DB8861-61C3-4046-BEE0-B333C68C7DAC}"/>
    <cellStyle name="_Column2_kgfums" xfId="166" xr:uid="{D5E5424A-9557-49AF-96A0-7023A8F8609F}"/>
    <cellStyle name="_Column2_KMR-back up-Folien Pa 2006 04 12" xfId="167" xr:uid="{CFC40280-2E16-4C92-9D87-FB4C2B4C5AA7}"/>
    <cellStyle name="_Column2_KMR-back up-Folien Pa 2006 04 121" xfId="168" xr:uid="{DAC2469F-2413-443B-9D8F-0C558F7CCBB4}"/>
    <cellStyle name="_Column2_KMR-back up-Folien Pa 2006 04 124" xfId="169" xr:uid="{5BE452C7-2380-4503-9037-2BE32E3A202A}"/>
    <cellStyle name="_Column2_Säulen" xfId="170" xr:uid="{481F37E7-52D8-418F-881F-9DB4273B5FE5}"/>
    <cellStyle name="_Column2_Vorjahreswerte Anpassung 06 2001" xfId="171" xr:uid="{BA7D74BF-521B-48AD-93A9-10DD152C5A07}"/>
    <cellStyle name="_Column3" xfId="172" xr:uid="{01798AD7-32B4-4934-AD66-D6CA9081ED89}"/>
    <cellStyle name="_Column3_GF-Kennzahlen" xfId="173" xr:uid="{2F7D9B66-4FBC-44BB-9511-B2377D4A272A}"/>
    <cellStyle name="_Column3_kgfums" xfId="174" xr:uid="{5D8AF3C3-406F-4EFD-BA1D-F3AD98CCF8F4}"/>
    <cellStyle name="_Column3_KMR-back up-Folien Pa 2006 04 12" xfId="175" xr:uid="{0EA5835D-428C-46FD-A959-CC65A08819FC}"/>
    <cellStyle name="_Column3_KMR-back up-Folien Pa 2006 04 121" xfId="176" xr:uid="{2053840B-3886-4B7D-83BB-CD2FDB3DAD0C}"/>
    <cellStyle name="_Column3_KMR-back up-Folien Pa 2006 04 124" xfId="177" xr:uid="{11022998-AAE7-46C0-8FEC-A30EE423AD1E}"/>
    <cellStyle name="_Column3_Säulen" xfId="178" xr:uid="{8F34A313-8119-4EAD-8D12-9C99341AA497}"/>
    <cellStyle name="_Column3_Vorjahreswerte Anpassung 06 2001" xfId="179" xr:uid="{F73521E7-46F2-4772-9B18-7F1AC95CBFD0}"/>
    <cellStyle name="_Column4" xfId="180" xr:uid="{B3774936-41F4-444D-8CB0-A8DB49CA4DCD}"/>
    <cellStyle name="_Column4_GF-Kennzahlen" xfId="181" xr:uid="{67494945-B098-4EC5-9AAF-DAE139EE9532}"/>
    <cellStyle name="_Column4_kgfums" xfId="182" xr:uid="{FD5A946F-E0D1-4F8C-B107-F0B6165C2CB5}"/>
    <cellStyle name="_Column4_KMR-back up-Folien Pa 2006 04 12" xfId="183" xr:uid="{BD788CD4-F378-44BE-8DE0-2BFCBF8D8464}"/>
    <cellStyle name="_Column4_KMR-back up-Folien Pa 2006 04 121" xfId="184" xr:uid="{BE4579FE-6C18-43D8-A005-BE536E8335C5}"/>
    <cellStyle name="_Column4_KMR-back up-Folien Pa 2006 04 124" xfId="185" xr:uid="{026EE7BD-7D58-4DF2-989F-D13E688EEF62}"/>
    <cellStyle name="_Column4_Säulen" xfId="186" xr:uid="{9C3CA54E-7832-44ED-83EB-2F5B930D051B}"/>
    <cellStyle name="_Column4_Vorjahreswerte Anpassung 06 2001" xfId="187" xr:uid="{E405BBE9-7BB9-45A6-AAC3-B46041135BE6}"/>
    <cellStyle name="_Column5" xfId="188" xr:uid="{3100894C-0BBC-4480-8956-CEAC58B90FB1}"/>
    <cellStyle name="_Column5_GF-Kennzahlen" xfId="189" xr:uid="{FF904A8E-9CFF-4E2B-A4EE-9710644EE3F2}"/>
    <cellStyle name="_Column5_kgfums" xfId="190" xr:uid="{D00A1D1D-0ABC-45DE-88A0-568EBD199DD6}"/>
    <cellStyle name="_Column5_KMR-back up-Folien Pa 2006 04 12" xfId="191" xr:uid="{EE278EFF-5FD2-474A-A152-D13546133A6A}"/>
    <cellStyle name="_Column5_KMR-back up-Folien Pa 2006 04 121" xfId="192" xr:uid="{5CC91392-1E78-4802-A2AA-E9EB3E380091}"/>
    <cellStyle name="_Column5_KMR-back up-Folien Pa 2006 04 124" xfId="193" xr:uid="{990C11E4-2EF0-4A50-B2EA-8FBD3C47DA8A}"/>
    <cellStyle name="_Column5_Säulen" xfId="194" xr:uid="{FECC9BF4-DCBD-49AC-9B86-6E9DCDADCD88}"/>
    <cellStyle name="_Column5_Vorjahreswerte Anpassung 06 2001" xfId="195" xr:uid="{2D066F98-A61E-44CF-816E-52DE2E1FCD43}"/>
    <cellStyle name="_Column6" xfId="196" xr:uid="{2E973B6E-54CB-4E7E-9C80-1BFA5A3A81A1}"/>
    <cellStyle name="_Column6_GF-Kennzahlen" xfId="197" xr:uid="{A5547301-9179-4BB6-B95D-28117F1A1999}"/>
    <cellStyle name="_Column6_kgfums" xfId="198" xr:uid="{45AC0592-FDCE-4F92-AA14-49A7EE541499}"/>
    <cellStyle name="_Column6_KMR-back up-Folien Pa 2006 04 12" xfId="199" xr:uid="{B47A42C6-933A-47E6-BE04-4CF669DA8C59}"/>
    <cellStyle name="_Column6_KMR-back up-Folien Pa 2006 04 121" xfId="200" xr:uid="{E6425DB2-E969-408C-97C2-CAE4721378CA}"/>
    <cellStyle name="_Column6_KMR-back up-Folien Pa 2006 04 124" xfId="201" xr:uid="{31374034-C232-409A-824A-CED6E829A9EA}"/>
    <cellStyle name="_Column6_Säulen" xfId="202" xr:uid="{D8422672-2FF5-4B96-823A-909EDD81DCF5}"/>
    <cellStyle name="_Column6_Vorjahreswerte Anpassung 06 2001" xfId="203" xr:uid="{2576C4CB-2D3A-493D-AD59-407EA47EE476}"/>
    <cellStyle name="_Column7" xfId="204" xr:uid="{53FFA04A-80CE-43A9-8264-AE709AC05C7F}"/>
    <cellStyle name="_Column7_GF-Kennzahlen" xfId="205" xr:uid="{BEA26F07-DDD4-4469-BD98-94602771AB1B}"/>
    <cellStyle name="_Column7_kgfums" xfId="206" xr:uid="{E11838B6-9449-4D74-B934-AF692AC8B6D6}"/>
    <cellStyle name="_Column7_KMR-back up-Folien Pa 2006 04 12" xfId="207" xr:uid="{C3E25E22-8B46-44F9-ADCA-DA84C564D6AA}"/>
    <cellStyle name="_Column7_KMR-back up-Folien Pa 2006 04 121" xfId="208" xr:uid="{B2DAB2EB-7802-457B-92A3-543F512505D8}"/>
    <cellStyle name="_Column7_KMR-back up-Folien Pa 2006 04 124" xfId="209" xr:uid="{528C4206-61EC-40EF-86ED-83A2D6FAE579}"/>
    <cellStyle name="_Column7_Säulen" xfId="210" xr:uid="{9AB3D8F7-0F4F-405E-AE3E-2A16BE5B4BC9}"/>
    <cellStyle name="_Column7_Vorjahreswerte Anpassung 06 2001" xfId="211" xr:uid="{44159906-3703-4FD9-8C6C-3921441F3FED}"/>
    <cellStyle name="_Comma" xfId="212" xr:uid="{B41170B9-DF11-48FD-BA26-1460FC316D00}"/>
    <cellStyle name="_Comma 2" xfId="213" xr:uid="{9CBDBCE1-C06E-4DE2-8404-DF44F071A8BE}"/>
    <cellStyle name="_Comma 3" xfId="214" xr:uid="{AFAC97CC-6051-4F06-A31E-5E73C6722308}"/>
    <cellStyle name="_Comma 4" xfId="215" xr:uid="{A43CC7C3-768F-45DE-BDB8-4860FB0A935E}"/>
    <cellStyle name="_Comma_2Q08 AME Mobile Demand Aggregation copy" xfId="216" xr:uid="{2C6EAD6A-7E15-490D-99EC-F48131B0DD88}"/>
    <cellStyle name="_Comma_AfricaMiddleEastMobileDemand3Q2005" xfId="217" xr:uid="{821B6B79-C0B2-4ED4-A941-EC5BF5E92063}"/>
    <cellStyle name="_Comma_AME Mobile Demand and Data Aggregation - 1Q06" xfId="218" xr:uid="{67847A2B-2885-466F-A464-DA2102D2FF1C}"/>
    <cellStyle name="_Comma_AP Mobile Demand Aggregation and Check file - 1Q06 - USE THIS ONE" xfId="219" xr:uid="{C158DF12-1C93-4407-9178-691522D3CE35}"/>
    <cellStyle name="_Comma_AP Mobile Demand Check File 1q2006 v.Linked" xfId="220" xr:uid="{BEE2E4B6-7C4B-4914-B708-567CFE2A983F}"/>
    <cellStyle name="_Comma_Definitions" xfId="221" xr:uid="{8F371244-E293-447F-9A33-3C94D90CA791}"/>
    <cellStyle name="_Comma_FCMBEMEA_R" xfId="222" xr:uid="{CEDCDFA5-9176-4EB0-B1EF-C4EDFEAB9804}"/>
    <cellStyle name="_Comma_FCMBLABRA" xfId="223" xr:uid="{AB7F036A-CA4B-4CB8-9C99-9AD9447AE5FE}"/>
    <cellStyle name="_Comma_MTN_Custom_Forecasts_Q1_2008" xfId="224" xr:uid="{5E5B7B5D-91F2-4CD4-B2B9-8A2B5378D10B}"/>
    <cellStyle name="_Comma_PakistabMob2005" xfId="225" xr:uid="{522B111E-206B-436C-9083-8085D9F587C1}"/>
    <cellStyle name="_Currency" xfId="226" xr:uid="{BB3CEE53-20A2-4DC9-8DC4-95E5FF9CF1AD}"/>
    <cellStyle name="_Currency 2" xfId="227" xr:uid="{6CB88E39-0970-46B4-B1CF-BCD9266D3EFB}"/>
    <cellStyle name="_Currency 3" xfId="228" xr:uid="{EA610533-FC4A-4EF7-B447-435391CE4FFA}"/>
    <cellStyle name="_Currency 4" xfId="229" xr:uid="{505AF739-7F2B-46AD-8FF0-56D0A2416AEA}"/>
    <cellStyle name="_Currency_2Q08 AME Mobile Demand Aggregation copy" xfId="230" xr:uid="{21DCF26C-FDC1-48E2-A933-E4E253E74741}"/>
    <cellStyle name="_Currency_AfricaMiddleEastMobileDemand3Q2005" xfId="231" xr:uid="{1982C969-B6EE-439D-8041-FDFE3CA1BDDC}"/>
    <cellStyle name="_Currency_AME Mobile Demand and Data Aggregation - 1Q06" xfId="232" xr:uid="{922A7584-CFE3-41BE-A363-5C2B174BFE87}"/>
    <cellStyle name="_Currency_AP Mobile Demand Aggregation and Check file - 1Q06 - USE THIS ONE" xfId="233" xr:uid="{78C30560-07EE-49BD-A365-8156F7EFA77E}"/>
    <cellStyle name="_Currency_AP Mobile Demand Check File 1q2006 v.Linked" xfId="234" xr:uid="{1EA3F90C-F4DB-40A1-A571-6579C5EB569B}"/>
    <cellStyle name="_Currency_Definitions" xfId="235" xr:uid="{FE2885A1-9EEE-425D-9D0D-3BFA0D04D58C}"/>
    <cellStyle name="_Currency_FCMBEMEA_R" xfId="236" xr:uid="{830E63BA-1194-4728-A258-702C24F0DA14}"/>
    <cellStyle name="_Currency_FCMBLABRA" xfId="237" xr:uid="{EA66C948-5826-4DBC-B6ED-B5CC428D88ED}"/>
    <cellStyle name="_Currency_MTN_Custom_Forecasts_Q1_2008" xfId="238" xr:uid="{DADCE48E-EEDC-4F6D-B29F-AD4DCA6D6B7C}"/>
    <cellStyle name="_Currency_PakistabMob2005" xfId="239" xr:uid="{20D8545D-1ADC-4F03-A5C7-2C2F246F3E8A}"/>
    <cellStyle name="_CurrencySpace" xfId="240" xr:uid="{A6E47596-E1DE-4AF4-969F-FCB448CD9C2E}"/>
    <cellStyle name="_CurrencySpace 2" xfId="241" xr:uid="{A0E49C56-079E-4310-8221-02C8D5B1BDE6}"/>
    <cellStyle name="_CurrencySpace 3" xfId="242" xr:uid="{CCCF6418-E4C8-4742-A99A-AB42939933A9}"/>
    <cellStyle name="_CurrencySpace 4" xfId="243" xr:uid="{EC85AB52-348D-4BB5-9089-B54A0D37D01B}"/>
    <cellStyle name="_CurrencySpace_2Q08 AME Mobile Demand Aggregation copy" xfId="244" xr:uid="{0AF4D847-7277-44B2-987C-C116C5249F34}"/>
    <cellStyle name="_CurrencySpace_AfricaMiddleEastMobileDemand3Q2005" xfId="245" xr:uid="{A080D879-59B3-43F1-B0FC-F20B6186A780}"/>
    <cellStyle name="_CurrencySpace_AME Mobile Demand and Data Aggregation - 1Q06" xfId="246" xr:uid="{61772EE5-9462-46FF-8CDC-6629A4C897DB}"/>
    <cellStyle name="_CurrencySpace_AP Mobile Demand Aggregation and Check file - 1Q06 - USE THIS ONE" xfId="247" xr:uid="{3F17A571-2DD7-45B0-8A3F-924422C60C90}"/>
    <cellStyle name="_CurrencySpace_AP Mobile Demand Check File 1q2006 v.Linked" xfId="248" xr:uid="{1CD8FF0C-5FDE-42D2-B5D7-F08726027A7A}"/>
    <cellStyle name="_CurrencySpace_Definitions" xfId="249" xr:uid="{98027BED-0758-43A3-802A-50D73211854F}"/>
    <cellStyle name="_CurrencySpace_FCMBEMEA_R" xfId="250" xr:uid="{C99BA9D6-E26E-4312-AD3E-3C0A1ED2CC43}"/>
    <cellStyle name="_CurrencySpace_FCMBLABRA" xfId="251" xr:uid="{C3DC8495-962D-4190-806D-3B9EA65603A2}"/>
    <cellStyle name="_CurrencySpace_MTN_Custom_Forecasts_Q1_2008" xfId="252" xr:uid="{26D016AE-EF6D-4694-B981-A966E165FFF6}"/>
    <cellStyle name="_CurrencySpace_PakistabMob2005" xfId="253" xr:uid="{125CD357-8B88-4E1D-85DC-C1B8636B07A4}"/>
    <cellStyle name="_Data" xfId="254" xr:uid="{E67CC01E-9847-404F-AB9B-821466E1A4B1}"/>
    <cellStyle name="_Data_030813 Überleitung &amp; Dash Board 2003" xfId="255" xr:uid="{39650457-8502-4934-9D88-F5C69A871415}"/>
    <cellStyle name="_Data_040727 ReviewMaßnahmen Juni 04" xfId="256" xr:uid="{798DE04B-82AC-4E3D-9DB6-AE5820014544}"/>
    <cellStyle name="_Data_208-20004-v013" xfId="257" xr:uid="{6E49DC4B-7E88-437A-BA85-925066D58123}"/>
    <cellStyle name="_Data_Auftragseingang" xfId="258" xr:uid="{4C478B64-3B9E-48C3-A3F6-277D280C24D7}"/>
    <cellStyle name="_Data_Budget-KPI 2004" xfId="259" xr:uid="{661CBF79-E839-46CB-9356-018269A98748}"/>
    <cellStyle name="_Data_EBIT nach SL" xfId="260" xr:uid="{88AEF580-907C-4E06-A481-F3D531159675}"/>
    <cellStyle name="_Data_Ebita -Ebitda (ITS)" xfId="261" xr:uid="{AB538462-6893-464F-B383-867853882AEB}"/>
    <cellStyle name="_Data_EBITDA nach SL" xfId="262" xr:uid="{61960F41-5EAE-47A4-85E7-8E0638A678DC}"/>
    <cellStyle name="_Data_Eingabe KPI" xfId="263" xr:uid="{6B4DD1E4-89E5-4292-8D95-00F5322E539B}"/>
    <cellStyle name="_Data_Eingabe RFC" xfId="264" xr:uid="{5A2C9D6A-146A-47AD-9166-815B5CD42CAE}"/>
    <cellStyle name="_Data_Eingabegabe-Sheet" xfId="265" xr:uid="{89B45677-1169-4515-B7A0-8AF894271B38}"/>
    <cellStyle name="_Data_Eingabe-Sheet" xfId="266" xr:uid="{C40B5E84-EE35-41F5-8BA7-12D39FBE8E35}"/>
    <cellStyle name="_Data_Eingabe-SL" xfId="267" xr:uid="{7F77DF16-E9F5-4F95-97F6-77DC5B0FAEEB}"/>
    <cellStyle name="_Data_Ereignisse die die TSI nicht zu vertreten hat 2002" xfId="268" xr:uid="{19E1287C-2353-4115-A024-BC14FE530566}"/>
    <cellStyle name="_Data_Flash Apr 05" xfId="269" xr:uid="{047EDCDD-432B-41B1-99E1-FA8A97259849}"/>
    <cellStyle name="_Data_Flash Eckdaten" xfId="270" xr:uid="{4D637CF1-340A-4DBD-AD00-6449B0850404}"/>
    <cellStyle name="_Data_Flash März 05" xfId="271" xr:uid="{0F02FAAF-24D6-4156-B1AB-DDC010597289}"/>
    <cellStyle name="_Data_Flash_2004" xfId="272" xr:uid="{9187A045-9D7F-4EB2-B233-A77433CF488C}"/>
    <cellStyle name="_Data_Flash_2004 o Entkonsolid" xfId="273" xr:uid="{8E3A4203-7AB0-484D-96D9-A2EC4B4AB7BC}"/>
    <cellStyle name="_Data_Flash_2004 ohne Entkonsolidierungen" xfId="274" xr:uid="{36916FB8-9D79-4369-AF7B-6D112A4FDA85}"/>
    <cellStyle name="_Data_Flash_IL_Eingabe_AKTUELL" xfId="275" xr:uid="{27405AAC-A838-47C2-A19F-15909538D51D}"/>
    <cellStyle name="_Data_Flash-Zahlen int Budget" xfId="276" xr:uid="{34106B32-9B5B-49CE-941F-31074A6E765B}"/>
    <cellStyle name="_Data_GF-Kennzahlen" xfId="277" xr:uid="{28C593E0-980A-4CA7-8FD6-F78B7B32F508}"/>
    <cellStyle name="_Data_IL-Budget 2004 DTAG" xfId="278" xr:uid="{C88F78C3-D8C4-442C-8C33-3788C80DEE35}"/>
    <cellStyle name="_Data_Input für AR DTAG Q3 060202 final Rü Hr. Gärtner" xfId="279" xr:uid="{B05EB003-BC75-4499-BFEC-F9341386FF90}"/>
    <cellStyle name="_Data_Investitionen nach SL" xfId="280" xr:uid="{653BE747-C564-4F1A-9709-3075A92F4790}"/>
    <cellStyle name="_Data_Ist-KPI 2004" xfId="281" xr:uid="{64E70961-8B41-4993-B51D-4CB865FFD4ED}"/>
    <cellStyle name="_Data_kgfums" xfId="282" xr:uid="{EA801089-2E38-45DE-98B7-207E010BB6DC}"/>
    <cellStyle name="_Data_KMR-back up-Folien Pa 2006 04 12" xfId="283" xr:uid="{B7BBD6B3-420C-42EA-83A8-3753E6885463}"/>
    <cellStyle name="_Data_KMR-back up-Folien Pa 2006 04 121" xfId="284" xr:uid="{9CB0A846-B425-4A82-A668-C8B5882BD76F}"/>
    <cellStyle name="_Data_KMR-back up-Folien Pa 2006 04 124" xfId="285" xr:uid="{3E91EB26-3C09-4F0A-8F4A-4F0F57DF3140}"/>
    <cellStyle name="_Data_KPI" xfId="286" xr:uid="{88D59829-47E3-4771-B159-52A04137CFC7}"/>
    <cellStyle name="_Data_KPI IT" xfId="287" xr:uid="{BEC5C4ED-091C-40A2-B727-D55ACB1ECC17}"/>
    <cellStyle name="_Data_MMR-Report int Budget" xfId="288" xr:uid="{609F08FB-ACC3-4EEC-B55B-C853C15F902A}"/>
    <cellStyle name="_Data_MMR-Report_2004Teil1" xfId="289" xr:uid="{530E6262-649E-43E9-924E-5565EEE44A73}"/>
    <cellStyle name="_Data_MMR-Report_2004Teil1_neu" xfId="290" xr:uid="{C3437006-1978-4404-A7AF-05CDCF225FBE}"/>
    <cellStyle name="_Data_Personal nach SL" xfId="291" xr:uid="{BC5D6E6E-17F1-4159-88E5-A3A97FB96067}"/>
    <cellStyle name="_Data_Personal-Aufträge (ITS)" xfId="292" xr:uid="{563EB06C-A2DB-4478-B147-A759EB6D633B}"/>
    <cellStyle name="_Data_Retrieve Flash 2003 030505" xfId="293" xr:uid="{27694EBF-07D0-4BC6-9EB8-8E3E9AB42628}"/>
    <cellStyle name="_Data_Retrieve KPI 2004" xfId="294" xr:uid="{D8EDDDC4-7348-4828-8D06-A9BAC8264A76}"/>
    <cellStyle name="_Data_Retrieve MMR 2005" xfId="295" xr:uid="{C80FA460-9CA3-454B-BCC5-1F4080A02401}"/>
    <cellStyle name="_Data_Retrieve_FLASH_2004 Forecast" xfId="296" xr:uid="{FAA1C09C-7F9F-4997-AA5F-056EA67705E0}"/>
    <cellStyle name="_Data_Review&amp;Maßnahmen Jul 04" xfId="297" xr:uid="{D8E3D132-6FCE-42C1-BF33-CD184A8D6667}"/>
    <cellStyle name="_Data_Roll FC Umsatz + EBITDA" xfId="298" xr:uid="{35DC0C12-E8AF-41F9-99D0-6B2059BCBA0E}"/>
    <cellStyle name="_Data_Säulen" xfId="299" xr:uid="{5290B4C8-CC2B-4583-8C2E-3999A451ADAD}"/>
    <cellStyle name="_Data_SL SI (II)" xfId="300" xr:uid="{CD547B79-BD5A-4C4C-BDDB-6BA7869F337C}"/>
    <cellStyle name="_Data_TSI Grafischer_Bericht_Template_TEC Herrn Heil mit Sternausrichtung" xfId="301" xr:uid="{B439EB8D-4817-4271-AEA6-1586D190DBBF}"/>
    <cellStyle name="_Data_Übergabesheet MMR" xfId="302" xr:uid="{2DE22AA6-0641-4C38-B646-D595D1CDF9A8}"/>
    <cellStyle name="_Data_Umsatz -Aussenumsatz (TCS)" xfId="303" xr:uid="{EACA64C3-CB62-4560-A80C-E61C87575C95}"/>
    <cellStyle name="_Data_Umsatz extern-intern für MMR" xfId="304" xr:uid="{A5C50170-451D-49FE-A907-1ED8D7142840}"/>
    <cellStyle name="_Data_Umsatz nach SL" xfId="305" xr:uid="{AD5BE676-6DDF-48F7-BA32-768EBB41FC8B}"/>
    <cellStyle name="_Data_Umsatzstruktur GK Sep 05" xfId="306" xr:uid="{39454B66-59D0-418E-B686-3B75AEB50979}"/>
    <cellStyle name="_Data_Vorjahreswerte Anpassung 06 2001" xfId="307" xr:uid="{E880EA7A-0DD5-4968-89C3-A6381C6A1CE9}"/>
    <cellStyle name="_Euro" xfId="308" xr:uid="{E6CDD856-A2B3-4168-9916-D5DD4272CD46}"/>
    <cellStyle name="_Euro 2" xfId="309" xr:uid="{4BEE2073-1AA7-4F25-9F9A-18BA8CADB889}"/>
    <cellStyle name="_Euro 3" xfId="310" xr:uid="{EF79C400-5011-493D-8C04-708A03B125A9}"/>
    <cellStyle name="_Euro 4" xfId="311" xr:uid="{F3D8D93B-FF9F-458E-8D1A-228B1388713D}"/>
    <cellStyle name="_Euro_2Q08 AME Mobile Demand Aggregation copy" xfId="312" xr:uid="{2F32C4D0-4B44-460C-8A06-2D40398B772E}"/>
    <cellStyle name="_Euro_AfricaMiddleEastMobileDemand3Q2005" xfId="313" xr:uid="{7684F518-A8DF-4262-B837-A26BE0A5DB23}"/>
    <cellStyle name="_Euro_AME Mobile Demand and Data Aggregation - 1Q06" xfId="314" xr:uid="{5A4D3681-CAA0-4059-B1E5-082C8A4DF0AA}"/>
    <cellStyle name="_Euro_AP Mobile Demand Aggregation and Check file - 1Q06 - USE THIS ONE" xfId="315" xr:uid="{0310A95F-A6C3-4A78-B350-4705AA6AE7CB}"/>
    <cellStyle name="_Euro_AP Mobile Demand Check File 1q2006 v.Linked" xfId="316" xr:uid="{D8404897-519A-420B-BB31-7E2AA97BA5C5}"/>
    <cellStyle name="_Euro_Definitions" xfId="317" xr:uid="{ECD64F7D-5C1D-45CA-853A-5E4CFFBE7204}"/>
    <cellStyle name="_Euro_FCMBEMEA_R" xfId="318" xr:uid="{2D0DA0A1-3F42-4959-A0A5-F93A323B81B2}"/>
    <cellStyle name="_Euro_FCMBLABRA" xfId="319" xr:uid="{0F3CDF66-856C-45CE-9299-1F088935752C}"/>
    <cellStyle name="_Euro_MTN_Custom_Forecasts_Q1_2008" xfId="320" xr:uid="{F782235A-37EF-488A-9737-02AD4EC4E85D}"/>
    <cellStyle name="_Euro_PakistabMob2005" xfId="321" xr:uid="{C669B45E-EA0F-4827-B098-D90E0CE05B57}"/>
    <cellStyle name="_Header" xfId="322" xr:uid="{82BD81D3-154D-4BBD-BD76-F18A13615764}"/>
    <cellStyle name="_Header_GF-Kennzahlen" xfId="323" xr:uid="{3D1BEC0C-4235-40E9-9E2C-13D0A45CE234}"/>
    <cellStyle name="_Header_kgfums" xfId="324" xr:uid="{DF9EDD76-4DE2-420B-BCF6-E0CE00B3A32C}"/>
    <cellStyle name="_Header_KMR-back up-Folien Pa 2006 04 12" xfId="325" xr:uid="{EB1EDD57-95C0-48FE-8E66-9BBEEBC434DC}"/>
    <cellStyle name="_Header_KMR-back up-Folien Pa 2006 04 121" xfId="326" xr:uid="{8D404BA9-8172-4C80-8195-8411C3887E64}"/>
    <cellStyle name="_Header_KMR-back up-Folien Pa 2006 04 124" xfId="327" xr:uid="{E6E7370B-6088-42D8-9250-42D573AE6852}"/>
    <cellStyle name="_Header_Säulen" xfId="328" xr:uid="{09CA47E7-9AB3-42E7-8E0D-B94370C4E859}"/>
    <cellStyle name="_Header_Vorjahreswerte Anpassung 06 2001" xfId="329" xr:uid="{0A94EDBD-B241-4128-B7C4-A2AF6369D757}"/>
    <cellStyle name="_Heading" xfId="330" xr:uid="{5F8D67A7-D5C8-4F63-B007-BC2ADBE2F580}"/>
    <cellStyle name="_Heading_AfricaMiddleEastMobileDemand3Q2005" xfId="331" xr:uid="{7553FA5F-F871-448C-A666-23175FC88A92}"/>
    <cellStyle name="_Heading_AME Mobile Demand and Data Aggregation - 1Q06" xfId="332" xr:uid="{F6B26894-F0F9-4EF3-8779-13A85FDCFA08}"/>
    <cellStyle name="_Heading_AP Mobile Demand Aggregation and Check file - 1Q06 - USE THIS ONE" xfId="333" xr:uid="{A4F70D7D-DEC9-4699-BDFD-D83E095CA167}"/>
    <cellStyle name="_Heading_AP Mobile Demand Check File 1q2006 v.Linked" xfId="334" xr:uid="{BADECFC3-5D1C-49F8-937C-42A72683E0F3}"/>
    <cellStyle name="_Heading_Definitions" xfId="335" xr:uid="{6FDBCB7F-38B1-490B-9A5B-D7C34D05784D}"/>
    <cellStyle name="_Heading_FCMBEMEA_R" xfId="336" xr:uid="{E45CE7BF-A94D-436D-9749-03E9892AFD75}"/>
    <cellStyle name="_Heading_FCMBLABRA" xfId="337" xr:uid="{D3B19E94-759A-485C-B887-F5CFDB4AFCB2}"/>
    <cellStyle name="_Heading_MTN_Custom_Forecasts_Q1_2008" xfId="338" xr:uid="{C304CEDC-B578-4162-9F67-7CA94E7C9AF3}"/>
    <cellStyle name="_Heading_PakistabMob2005" xfId="339" xr:uid="{7A14E979-0C16-496F-BE80-9EF2E167F3F7}"/>
    <cellStyle name="_Highlight" xfId="340" xr:uid="{7D93FA38-DA43-406B-906E-2D813449473F}"/>
    <cellStyle name="_Highlight_AfricaMiddleEastMobileDemand3Q2005" xfId="341" xr:uid="{18DDF969-8101-404F-921A-085BE690E16D}"/>
    <cellStyle name="_Highlight_AME Mobile Demand and Data Aggregation - 1Q06" xfId="342" xr:uid="{C2823E6C-923F-4CE2-8DC1-5E10552AA4E0}"/>
    <cellStyle name="_Highlight_AP Mobile Demand Aggregation and Check file - 1Q06 - USE THIS ONE" xfId="343" xr:uid="{1CD9E025-DCB0-41B1-A5D2-172BA8E0667B}"/>
    <cellStyle name="_Highlight_AP Mobile Demand Check File 1q2006 v.Linked" xfId="344" xr:uid="{D2966BE8-799A-4B0D-A1ED-5AEC0BE8C712}"/>
    <cellStyle name="_Highlight_Definitions" xfId="345" xr:uid="{3C1DD544-85E6-405D-B5BE-D0BD8BA2B177}"/>
    <cellStyle name="_Highlight_FCMBEMEA_R" xfId="346" xr:uid="{416B7906-E244-4BEA-9E96-109F771A1089}"/>
    <cellStyle name="_Highlight_FCMBLABRA" xfId="347" xr:uid="{4107005C-3DCE-40C5-AD99-30E2E02D9C55}"/>
    <cellStyle name="_Highlight_MTN_Custom_Forecasts_Q1_2008" xfId="348" xr:uid="{6FA82072-BF52-49CE-AE5D-56023630FB21}"/>
    <cellStyle name="_Highlight_PakistabMob2005" xfId="349" xr:uid="{5333B6EA-992D-473C-8932-8253BCA6B50F}"/>
    <cellStyle name="_Multiple" xfId="350" xr:uid="{386E4F70-CDDA-4238-B791-C2514F8A5BC7}"/>
    <cellStyle name="_Multiple 2" xfId="351" xr:uid="{60DC8BBC-6BED-4078-85CD-8D1DB721E0A0}"/>
    <cellStyle name="_Multiple 3" xfId="352" xr:uid="{F8588BBE-054A-4867-89A5-DF397F28CDAE}"/>
    <cellStyle name="_Multiple 4" xfId="353" xr:uid="{0ACF7688-8C13-4421-92C5-B699327A1F35}"/>
    <cellStyle name="_Multiple_2Q08 AME Mobile Demand Aggregation copy" xfId="354" xr:uid="{061E22AF-0E3C-416A-AC65-916ADBFDCCF5}"/>
    <cellStyle name="_Multiple_AfricaMiddleEastMobileDemand3Q2005" xfId="355" xr:uid="{19251572-5AE3-4A10-8751-C142AF993C4F}"/>
    <cellStyle name="_Multiple_AME Mobile Demand and Data Aggregation - 1Q06" xfId="356" xr:uid="{7FF0D659-B804-4476-81C6-4239764DC110}"/>
    <cellStyle name="_Multiple_AP Mobile Demand Aggregation and Check file - 1Q06 - USE THIS ONE" xfId="357" xr:uid="{8A4FC2BB-3DB3-4F39-831C-5FCCDC2F9748}"/>
    <cellStyle name="_Multiple_AP Mobile Demand Check File 1q2006 v.Linked" xfId="358" xr:uid="{6ABD1694-B2FD-46BD-9912-15ACA080993E}"/>
    <cellStyle name="_Multiple_Definitions" xfId="359" xr:uid="{039E7AED-9B0B-4090-9477-C534455B22BC}"/>
    <cellStyle name="_Multiple_FCMBEMEA_R" xfId="360" xr:uid="{F2FA7609-DB66-4C04-A4AE-74ED8A3F5A48}"/>
    <cellStyle name="_Multiple_FCMBLABRA" xfId="361" xr:uid="{5BF22152-6DBD-40F1-9062-253F38C21268}"/>
    <cellStyle name="_Multiple_MTN_Custom_Forecasts_Q1_2008" xfId="362" xr:uid="{B58B64A6-CF7F-4899-8590-ADAD386FB292}"/>
    <cellStyle name="_Multiple_PakistabMob2005" xfId="363" xr:uid="{06D79B24-5C04-4570-AB7E-676DFBC1828B}"/>
    <cellStyle name="_MultipleSpace" xfId="364" xr:uid="{F17A3ABB-75CB-489B-BBF3-BBB37B83633B}"/>
    <cellStyle name="_MultipleSpace 2" xfId="365" xr:uid="{19A2D20B-3C72-44B0-B2BD-67164D1ABFEF}"/>
    <cellStyle name="_MultipleSpace 3" xfId="366" xr:uid="{73CCCE95-665B-43BC-8F75-47480FBA6DAA}"/>
    <cellStyle name="_MultipleSpace 4" xfId="367" xr:uid="{5EA2E03E-41A8-499B-BD9E-FF6C7BAB93FF}"/>
    <cellStyle name="_MultipleSpace_2Q08 AME Mobile Demand Aggregation copy" xfId="368" xr:uid="{E0A78484-5B46-4DDD-A7F1-9D120D6D21B9}"/>
    <cellStyle name="_MultipleSpace_AfricaMiddleEastMobileDemand3Q2005" xfId="369" xr:uid="{5E04CB92-3849-4FCC-8B00-84AA377DCB7B}"/>
    <cellStyle name="_MultipleSpace_AME Mobile Demand and Data Aggregation - 1Q06" xfId="370" xr:uid="{DA476667-F57C-43F3-807C-1908E37F4905}"/>
    <cellStyle name="_MultipleSpace_AP Mobile Demand Aggregation and Check file - 1Q06 - USE THIS ONE" xfId="371" xr:uid="{10403185-0B89-4419-9053-96CAB08C2FD7}"/>
    <cellStyle name="_MultipleSpace_AP Mobile Demand Check File 1q2006 v.Linked" xfId="372" xr:uid="{36D2DF60-EBC4-4C16-AB98-3BDF97A24DB7}"/>
    <cellStyle name="_MultipleSpace_Definitions" xfId="373" xr:uid="{1FC884D4-5F32-477D-9352-E77D4EB4131B}"/>
    <cellStyle name="_MultipleSpace_FCMBEMEA_R" xfId="374" xr:uid="{0B52CD62-8A50-4FEB-9943-B2367E3C901E}"/>
    <cellStyle name="_MultipleSpace_FCMBLABRA" xfId="375" xr:uid="{093504EC-46FC-41CD-9DA7-EE8FC65A9E93}"/>
    <cellStyle name="_MultipleSpace_MTN_Custom_Forecasts_Q1_2008" xfId="376" xr:uid="{D8F8B68A-A33C-4490-8589-E3704DE52BCF}"/>
    <cellStyle name="_MultipleSpace_PakistabMob2005" xfId="377" xr:uid="{0B55144B-0217-4584-A8FC-6E86C24F0292}"/>
    <cellStyle name="_Row1" xfId="378" xr:uid="{411589DF-5130-4EF4-866F-1017707D2348}"/>
    <cellStyle name="_Row1_GF-Kennzahlen" xfId="379" xr:uid="{DBAB8278-72F6-4773-8F15-54CCA145213B}"/>
    <cellStyle name="_Row1_kgfums" xfId="380" xr:uid="{33B4085A-4F2F-4FA1-B02E-155672620E8B}"/>
    <cellStyle name="_Row1_KMR-back up-Folien Pa 2006 04 12" xfId="381" xr:uid="{F7DC07C7-C5E7-4446-86CB-5583C121879A}"/>
    <cellStyle name="_Row1_KMR-back up-Folien Pa 2006 04 121" xfId="382" xr:uid="{7728438F-1095-43B0-AA4E-9542ED5CAF6E}"/>
    <cellStyle name="_Row1_KMR-back up-Folien Pa 2006 04 124" xfId="383" xr:uid="{41C56765-72DB-46B5-822B-A7415800BF6D}"/>
    <cellStyle name="_Row1_Säulen" xfId="384" xr:uid="{185EDC68-8076-4A0D-A9ED-6A07D739BB7E}"/>
    <cellStyle name="_Row1_Vorjahreswerte Anpassung 06 2001" xfId="385" xr:uid="{54C1787F-C35C-4599-BB72-4CD0E2DD2E22}"/>
    <cellStyle name="_Row2" xfId="386" xr:uid="{8BCED460-4C1C-4F35-8FA2-A4CD1BFEA7F7}"/>
    <cellStyle name="_Row2_GF-Kennzahlen" xfId="387" xr:uid="{8D439C37-4E9F-4565-BD59-DE006C47439A}"/>
    <cellStyle name="_Row2_kgfums" xfId="388" xr:uid="{970F38A4-F663-4B1B-9956-F9A9AC99D6AA}"/>
    <cellStyle name="_Row2_KMR-back up-Folien Pa 2006 04 12" xfId="389" xr:uid="{4DF94A12-1902-44B8-990D-5267100B3929}"/>
    <cellStyle name="_Row2_KMR-back up-Folien Pa 2006 04 121" xfId="390" xr:uid="{D98CA4F6-C12A-4A59-B3CD-37E3439243CE}"/>
    <cellStyle name="_Row2_KMR-back up-Folien Pa 2006 04 124" xfId="391" xr:uid="{E4E11EF3-4E09-4D53-A975-F721B5401705}"/>
    <cellStyle name="_Row2_Säulen" xfId="392" xr:uid="{F3CDEA49-12AB-49D3-91A6-A9A78D0BF279}"/>
    <cellStyle name="_Row2_Vorjahreswerte Anpassung 06 2001" xfId="393" xr:uid="{735A4205-DA8B-4FE1-8097-C104BB5B2FB3}"/>
    <cellStyle name="_Row3" xfId="394" xr:uid="{1B90FD2E-740F-4CDD-B19F-30F3DE2CC198}"/>
    <cellStyle name="_Row3_GF-Kennzahlen" xfId="395" xr:uid="{2AE0FE47-A07A-4481-95A4-571F32DF3AA8}"/>
    <cellStyle name="_Row3_kgfums" xfId="396" xr:uid="{0AD3E6E4-6F89-4190-A820-693B8FE154A1}"/>
    <cellStyle name="_Row3_KMR-back up-Folien Pa 2006 04 12" xfId="397" xr:uid="{7B0680A8-DED2-45F2-A193-1C73E2819111}"/>
    <cellStyle name="_Row3_KMR-back up-Folien Pa 2006 04 121" xfId="398" xr:uid="{5E50C3B2-8C96-41B8-BC67-F80A8F3226E0}"/>
    <cellStyle name="_Row3_KMR-back up-Folien Pa 2006 04 124" xfId="399" xr:uid="{F3722FBB-F866-44AF-8C18-0FF1CD486349}"/>
    <cellStyle name="_Row3_Säulen" xfId="400" xr:uid="{652A23A3-804E-445D-B436-6C8CFB1CBF96}"/>
    <cellStyle name="_Row3_Vorjahreswerte Anpassung 06 2001" xfId="401" xr:uid="{DA6C13A7-A2FC-4E85-B5FD-31E85C0AF964}"/>
    <cellStyle name="_Row4" xfId="402" xr:uid="{E65E263D-8C0C-4A50-9D35-C7F4DED6F38C}"/>
    <cellStyle name="_Row4_GF-Kennzahlen" xfId="403" xr:uid="{4280AD07-4F35-4B7D-B613-FA292EB8553F}"/>
    <cellStyle name="_Row4_kgfums" xfId="404" xr:uid="{7755A545-81F3-4A99-B7C1-B9B5AA05DD9D}"/>
    <cellStyle name="_Row4_KMR-back up-Folien Pa 2006 04 12" xfId="405" xr:uid="{4C6E1734-98CE-4334-97D6-5BAE256BAC80}"/>
    <cellStyle name="_Row4_KMR-back up-Folien Pa 2006 04 121" xfId="406" xr:uid="{0100AEB3-7C0C-4323-9CCF-7FA4A0BB33A6}"/>
    <cellStyle name="_Row4_KMR-back up-Folien Pa 2006 04 124" xfId="407" xr:uid="{DEF04E4C-3B71-4879-921E-B84E61C2C952}"/>
    <cellStyle name="_Row4_Säulen" xfId="408" xr:uid="{092304D9-43B7-4418-868E-1C7C7B76458F}"/>
    <cellStyle name="_Row4_Vorjahreswerte Anpassung 06 2001" xfId="409" xr:uid="{0468F41C-2B13-4914-9964-9A383462283A}"/>
    <cellStyle name="_Row5" xfId="410" xr:uid="{00CE1D5D-889C-492F-A1AC-9BA7F13995F5}"/>
    <cellStyle name="_Row5_GF-Kennzahlen" xfId="411" xr:uid="{A3BC620B-7C88-4C7E-96B2-08AA8307F180}"/>
    <cellStyle name="_Row5_kgfums" xfId="412" xr:uid="{BA4096E5-8CC9-4161-87CB-512C21E7E3D4}"/>
    <cellStyle name="_Row5_KMR-back up-Folien Pa 2006 04 12" xfId="413" xr:uid="{C79C95EB-5C2E-487C-A6AC-1399A7383CA7}"/>
    <cellStyle name="_Row5_KMR-back up-Folien Pa 2006 04 121" xfId="414" xr:uid="{C00FDB9A-A727-4F47-93AA-9553EE7F72FF}"/>
    <cellStyle name="_Row5_KMR-back up-Folien Pa 2006 04 124" xfId="415" xr:uid="{04B64A88-7F5E-470D-AF9D-7BC685533EAD}"/>
    <cellStyle name="_Row5_Säulen" xfId="416" xr:uid="{1F33E9A5-C665-49B4-945B-DB1283A439A1}"/>
    <cellStyle name="_Row5_Vorjahreswerte Anpassung 06 2001" xfId="417" xr:uid="{4E7F2F6D-7FBA-4B1D-948D-250B5A168860}"/>
    <cellStyle name="_Row6" xfId="418" xr:uid="{6E2B4AE4-9104-437F-9CC3-4907FB65319D}"/>
    <cellStyle name="_Row6_GF-Kennzahlen" xfId="419" xr:uid="{AD9D20E3-91C4-4194-81EB-E94DAECA8A2A}"/>
    <cellStyle name="_Row6_kgfums" xfId="420" xr:uid="{B98A96BD-70C1-4539-8412-673F4CA1D536}"/>
    <cellStyle name="_Row6_KMR-back up-Folien Pa 2006 04 12" xfId="421" xr:uid="{04CBBABA-FE6E-4E95-8439-7BEE890DAC94}"/>
    <cellStyle name="_Row6_KMR-back up-Folien Pa 2006 04 121" xfId="422" xr:uid="{2DDCE4FB-83F2-4AE6-9133-86B477318630}"/>
    <cellStyle name="_Row6_KMR-back up-Folien Pa 2006 04 124" xfId="423" xr:uid="{46B24C16-613D-4F3D-A16F-7923F1B1F5F7}"/>
    <cellStyle name="_Row6_Säulen" xfId="424" xr:uid="{3F1E35A4-619E-4C55-B4D7-265C9F972312}"/>
    <cellStyle name="_Row6_Vorjahreswerte Anpassung 06 2001" xfId="425" xr:uid="{8CCE05BA-A0A5-4CE6-AC7A-24191FA51042}"/>
    <cellStyle name="_Row7" xfId="426" xr:uid="{57E116A7-0B85-4EC2-8D46-58EE91D8B0E7}"/>
    <cellStyle name="_Row7_GF-Kennzahlen" xfId="427" xr:uid="{6AE312EB-1B1F-48DA-B673-F97F6837583A}"/>
    <cellStyle name="_Row7_kgfums" xfId="428" xr:uid="{5495B6BE-F8DF-43DE-89AA-63590705B09D}"/>
    <cellStyle name="_Row7_KMR-back up-Folien Pa 2006 04 12" xfId="429" xr:uid="{531437C6-EF39-4E9C-A51A-9CE573832DB2}"/>
    <cellStyle name="_Row7_KMR-back up-Folien Pa 2006 04 121" xfId="430" xr:uid="{273EA516-2A9E-4483-9432-31A179291E8D}"/>
    <cellStyle name="_Row7_KMR-back up-Folien Pa 2006 04 124" xfId="431" xr:uid="{8D1B808E-1098-42FB-9F8F-D894962356C0}"/>
    <cellStyle name="_Row7_Säulen" xfId="432" xr:uid="{65791AAF-3FFC-47DC-BCD2-D4D85BAEA835}"/>
    <cellStyle name="_Row7_Vorjahreswerte Anpassung 06 2001" xfId="433" xr:uid="{19AB31DE-7AD1-44CC-91B3-F644677F2F94}"/>
    <cellStyle name="_SubHeading" xfId="434" xr:uid="{B90111E7-88F3-4084-AA7D-D2D13B8AF9D6}"/>
    <cellStyle name="_SubHeading_AfricaMiddleEastMobileDemand3Q2005" xfId="435" xr:uid="{B897F7CD-3D8E-40B5-A3AF-23D676A0A2A9}"/>
    <cellStyle name="_SubHeading_AME Mobile Demand and Data Aggregation - 1Q06" xfId="436" xr:uid="{160BC3D3-ED3A-4877-8748-1DD3710B5D10}"/>
    <cellStyle name="_SubHeading_AP Mobile Demand Aggregation and Check file - 1Q06 - USE THIS ONE" xfId="437" xr:uid="{EFF4FC7E-EC34-434E-8B55-62CB2CDD07B1}"/>
    <cellStyle name="_SubHeading_AP Mobile Demand Check File 1q2006 v.Linked" xfId="438" xr:uid="{7D85CA5B-E9FA-48D8-9DA6-F9C4FF23881F}"/>
    <cellStyle name="_SubHeading_Definitions" xfId="439" xr:uid="{01A51A94-3D56-48C2-94E3-03F2B95052D3}"/>
    <cellStyle name="_SubHeading_FCMBEMEA_R" xfId="440" xr:uid="{2CDCF464-20FF-466A-A379-CCC1136E7288}"/>
    <cellStyle name="_SubHeading_FCMBLABRA" xfId="441" xr:uid="{9255EC97-BE94-4484-86F9-E3E11B0BAE85}"/>
    <cellStyle name="_SubHeading_MTN_Custom_Forecasts_Q1_2008" xfId="442" xr:uid="{85E89E3B-82F2-4AAA-A84D-376E82A4A44F}"/>
    <cellStyle name="_SubHeading_PakistabMob2005" xfId="443" xr:uid="{56CF70AF-4485-4410-B170-6EB77C00DDD5}"/>
    <cellStyle name="_Table" xfId="444" xr:uid="{93DBF6EC-C53C-4BD6-96D2-4FB6463D9DE9}"/>
    <cellStyle name="_Table_AfricaMiddleEastMobileDemand3Q2005" xfId="445" xr:uid="{918C53D8-8C92-42C9-B14A-EBFE07D148DF}"/>
    <cellStyle name="_Table_AME Mobile Demand and Data Aggregation - 1Q06" xfId="446" xr:uid="{4ACBE6B1-B41C-4C0D-BE8C-434A99E30290}"/>
    <cellStyle name="_Table_AP Mobile Demand Aggregation and Check file - 1Q06 - USE THIS ONE" xfId="447" xr:uid="{F978BEC2-0B97-49EB-ABB4-B33F2FC222E5}"/>
    <cellStyle name="_Table_AP Mobile Demand Check File 1q2006 v.Linked" xfId="448" xr:uid="{FA2BF523-E86C-44C7-B403-0932FAAFBF21}"/>
    <cellStyle name="_Table_Definitions" xfId="449" xr:uid="{07D9573C-1F34-4C71-AA7C-0DD75957342A}"/>
    <cellStyle name="_Table_FCMBEMEA_R" xfId="450" xr:uid="{C5194576-2BC5-4875-A32D-7F0BCB614156}"/>
    <cellStyle name="_Table_FCMBLABRA" xfId="451" xr:uid="{917F9843-27D5-4FC8-AB74-D4897A295CED}"/>
    <cellStyle name="_Table_MTN_Custom_Forecasts_Q1_2008" xfId="452" xr:uid="{8E78ABA2-75A8-44EB-A858-AC28555B2580}"/>
    <cellStyle name="_Table_PakistabMob2005" xfId="453" xr:uid="{F018A03F-4630-4D64-8BAC-840170F94D19}"/>
    <cellStyle name="_TableHead" xfId="454" xr:uid="{5B3A5D49-9AEC-4437-86D3-A682976123BF}"/>
    <cellStyle name="_TableHead_AfricaMiddleEastMobileDemand3Q2005" xfId="455" xr:uid="{F2766DF7-BAE6-4F61-8F58-72AE8432E8DE}"/>
    <cellStyle name="_TableHead_AME Mobile Demand and Data Aggregation - 1Q06" xfId="456" xr:uid="{91AB3438-58BE-4C89-99FE-4ED08838FE69}"/>
    <cellStyle name="_TableHead_AP Mobile Demand Aggregation and Check file - 1Q06 - USE THIS ONE" xfId="457" xr:uid="{80AD2AB1-C0AD-4069-B466-6A2F4EFB6541}"/>
    <cellStyle name="_TableHead_AP Mobile Demand Check File 1q2006 v.Linked" xfId="458" xr:uid="{453DFB13-88A9-4DC2-BDB6-1CA0D3441054}"/>
    <cellStyle name="_TableHead_Definitions" xfId="459" xr:uid="{24CD3130-95B3-4DF4-ADC4-FC8127B39AD0}"/>
    <cellStyle name="_TableHead_FCMBEMEA_R" xfId="460" xr:uid="{382B41CB-56C5-4BC3-8AFA-103934C03AFC}"/>
    <cellStyle name="_TableHead_FCMBLABRA" xfId="461" xr:uid="{265F0155-6BCC-4167-8FC3-5C9AC12638A5}"/>
    <cellStyle name="_TableHead_Orange AME Forecast Templates Nov 06 final" xfId="462" xr:uid="{1BF40AD9-D449-4FE0-BB1E-7BF4D057CB29}"/>
    <cellStyle name="_TableHead_PakistabMob2005" xfId="463" xr:uid="{FE1465B8-5174-4A87-AA51-384A350EE2AF}"/>
    <cellStyle name="_TableRowHead" xfId="464" xr:uid="{4C968982-5D97-4414-BFDC-A5A44E3A63AE}"/>
    <cellStyle name="_TableRowHead_AfricaMiddleEastMobileDemand3Q2005" xfId="465" xr:uid="{C4B4DD21-D142-47C3-A82D-99232BB853AE}"/>
    <cellStyle name="_TableRowHead_AME Mobile Demand and Data Aggregation - 1Q06" xfId="466" xr:uid="{8D42E02F-B71F-445D-B0E3-FF0583A74248}"/>
    <cellStyle name="_TableRowHead_AP Mobile Demand Aggregation and Check file - 1Q06 - USE THIS ONE" xfId="467" xr:uid="{1446F7F3-F53A-47E2-9DBC-AE1E12BD8BDD}"/>
    <cellStyle name="_TableRowHead_AP Mobile Demand Check File 1q2006 v.Linked" xfId="468" xr:uid="{29345565-D008-4021-9336-292FCCD2F974}"/>
    <cellStyle name="_TableRowHead_Definitions" xfId="469" xr:uid="{BBA898D4-3C1D-4CFE-8F4B-7A81933A28D6}"/>
    <cellStyle name="_TableRowHead_FCMBEMEA_R" xfId="470" xr:uid="{4EBEE4F9-25A7-49C4-9594-A62DD00D13F2}"/>
    <cellStyle name="_TableRowHead_FCMBLABRA" xfId="471" xr:uid="{50163FCB-9C5C-4BCE-9B48-11A3FC42CAAD}"/>
    <cellStyle name="_TableRowHead_Orange AME Forecast Templates Nov 06 final" xfId="472" xr:uid="{D08725A0-54F0-4043-AE30-B3370A0FD020}"/>
    <cellStyle name="_TableRowHead_PakistabMob2005" xfId="473" xr:uid="{292C709C-A4EE-444D-BEBF-028B2E2C4F57}"/>
    <cellStyle name="_TableSuperHead" xfId="474" xr:uid="{EEC9CAEA-E3B9-4359-8BC8-AF3DC367C011}"/>
    <cellStyle name="_TableSuperHead_AfricaMiddleEastMobileDemand3Q2005" xfId="475" xr:uid="{2CE35C48-61BD-41A5-9CD2-4EA7C44A79A0}"/>
    <cellStyle name="_TableSuperHead_AME Mobile Demand and Data Aggregation - 1Q06" xfId="476" xr:uid="{A4009D5D-8F52-4341-A602-36064236B7DE}"/>
    <cellStyle name="_TableSuperHead_AP Mobile Demand Aggregation and Check file - 1Q06 - USE THIS ONE" xfId="477" xr:uid="{0F104C9B-A552-436D-B295-0B58EF153ED0}"/>
    <cellStyle name="_TableSuperHead_AP Mobile Demand Check File 1q2006 v.Linked" xfId="478" xr:uid="{667E45A7-9350-4824-BF28-9F8C53BD4303}"/>
    <cellStyle name="_TableSuperHead_Definitions" xfId="479" xr:uid="{0A558964-326D-45B9-85F9-FD7264813D7F}"/>
    <cellStyle name="_TableSuperHead_FCMBEMEA_R" xfId="480" xr:uid="{B1CDDF0D-A8C9-4BAA-AA48-6B5102C9FF3D}"/>
    <cellStyle name="_TableSuperHead_FCMBLABRA" xfId="481" xr:uid="{EE1E61DF-BE3B-432B-B941-3FDA010795A7}"/>
    <cellStyle name="_TableSuperHead_MTN_Custom_Forecasts_Q1_2008" xfId="482" xr:uid="{BB6D1264-D000-4224-8399-46793F74AA76}"/>
    <cellStyle name="_TableSuperHead_PakistabMob2005" xfId="483" xr:uid="{9CA5ABA6-8325-4F31-B77D-E76D57E02EBE}"/>
    <cellStyle name="_T-Mobile" xfId="484" xr:uid="{99A594E3-5B17-490B-B16E-16FE200943FF}"/>
    <cellStyle name="=C:\WINNT\SYSTEM32\COMMAND.COM" xfId="485" xr:uid="{F48DFE21-FEA1-4D37-8B0B-5C8B851E954F}"/>
    <cellStyle name="=C:\WINNT\SYSTEM32\COMMAND.COM 1" xfId="486" xr:uid="{AB36DFA4-44CB-4FB5-818F-C4A7EFB66FE8}"/>
    <cellStyle name="=C:\WINNT\SYSTEM32\COMMAND.COM 1 2" xfId="487" xr:uid="{700DF1AD-C9A0-4D42-BF5D-137AF14FBA79}"/>
    <cellStyle name="=C:\WINNT\SYSTEM32\COMMAND.COM 1 3" xfId="488" xr:uid="{9C23F894-5A4A-4893-9425-763FB608D62E}"/>
    <cellStyle name="=C:\WINNT\SYSTEM32\COMMAND.COM_Definitions" xfId="489" xr:uid="{184F2444-A5D7-493A-88B9-6E71CEE2006B}"/>
    <cellStyle name="=C:\WINNT35\SYSTEM32\COMMAND.COM" xfId="490" xr:uid="{90F38AFE-1E62-4108-B07D-8E73A187FA67}"/>
    <cellStyle name="◊Dat • Bereich T.M.JJJJ" xfId="491" xr:uid="{70B7A5B6-0488-4AD3-85DA-83533955E2F6}"/>
    <cellStyle name="◊Dat • Spalte T.M.JJJJ" xfId="492" xr:uid="{9A96D995-85C2-4621-BC28-CC07F71F4943}"/>
    <cellStyle name="0000" xfId="493" xr:uid="{5DB7CA53-CCCD-4E2C-8A06-1C3C7CF2BE95}"/>
    <cellStyle name="000000" xfId="494" xr:uid="{3E654A3C-4745-42CF-9CC0-8409C97D9BC4}"/>
    <cellStyle name="20 % - Accent1" xfId="495" xr:uid="{0CA6B9D5-2409-459B-AD71-D33D44922C67}"/>
    <cellStyle name="20 % - Accent2" xfId="496" xr:uid="{E68A3096-6573-4E96-BB8D-5FA1C28B0282}"/>
    <cellStyle name="20 % - Accent3" xfId="497" xr:uid="{B9466C72-B028-4104-84A4-B973FA9E9ADA}"/>
    <cellStyle name="20 % - Accent4" xfId="498" xr:uid="{66E6D601-47B1-471F-8A32-917B70E0C272}"/>
    <cellStyle name="20 % - Accent5" xfId="499" xr:uid="{71F17CCC-02DB-4508-9146-4C1B0565F67F}"/>
    <cellStyle name="20 % - Accent6" xfId="500" xr:uid="{9DF051AF-7141-459B-A5BD-EAFD7543AAA5}"/>
    <cellStyle name="20% - Accent1 10" xfId="501" xr:uid="{DF094A1D-4170-4CB5-88D7-2FAE8A6EAD52}"/>
    <cellStyle name="20% - Accent1 11" xfId="502" xr:uid="{5EE17ABA-11D6-4542-9DF3-B02333B5460A}"/>
    <cellStyle name="20% - Accent1 12" xfId="503" xr:uid="{34A13C9C-B83A-48CB-A9FE-D15255EE4B43}"/>
    <cellStyle name="20% - Accent1 13" xfId="504" xr:uid="{98B26A38-6801-4F20-BD55-1D4AD76912F1}"/>
    <cellStyle name="20% - Accent1 14" xfId="505" xr:uid="{FDD7047C-E9FC-4B33-AA33-844F72295A6B}"/>
    <cellStyle name="20% - Accent1 15" xfId="506" xr:uid="{1A7C1CBD-9A65-457A-9AF6-DEE26ADBA271}"/>
    <cellStyle name="20% - Accent1 16" xfId="507" xr:uid="{61E5598E-D5D2-4B95-A03D-F10CEAC33294}"/>
    <cellStyle name="20% - Accent1 17" xfId="508" xr:uid="{3E822D95-0136-4D95-8808-EED44951F7CF}"/>
    <cellStyle name="20% - Accent1 18" xfId="509" xr:uid="{FAA07C3C-8C80-4E23-A19A-8E902E4B7902}"/>
    <cellStyle name="20% - Accent1 19" xfId="510" xr:uid="{9EE00925-D970-47F8-B588-40CDB794E123}"/>
    <cellStyle name="20% - Accent1 2" xfId="511" xr:uid="{66C33E23-C9FF-4D0A-A9E3-9BD9BB235580}"/>
    <cellStyle name="20% - Accent1 20" xfId="512" xr:uid="{71B08893-E712-42A3-AAE7-DCB4D054336A}"/>
    <cellStyle name="20% - Accent1 21" xfId="513" xr:uid="{35E74377-5D14-404E-A91A-F2AC81EBBFF7}"/>
    <cellStyle name="20% - Accent1 22" xfId="514" xr:uid="{3874CFD7-6C75-49DF-8D72-7659D9F99C36}"/>
    <cellStyle name="20% - Accent1 22 10" xfId="6179" xr:uid="{E63DBE3E-B2F2-45BF-AF13-28F065E890B9}"/>
    <cellStyle name="20% - Accent1 22 2" xfId="515" xr:uid="{35BCD7BC-1887-421A-AAF9-BB9F49C4BC04}"/>
    <cellStyle name="20% - Accent1 22 2 2" xfId="516" xr:uid="{C688B779-04A0-4E51-AA67-91F842E23A65}"/>
    <cellStyle name="20% - Accent1 22 2 2 2" xfId="517" xr:uid="{FBE800AB-0B28-455C-914C-F7ABEBF525D1}"/>
    <cellStyle name="20% - Accent1 22 2 2 2 2" xfId="518" xr:uid="{157FCFE9-CF80-4085-B0E0-A19637FD526F}"/>
    <cellStyle name="20% - Accent1 22 2 2 2 2 2" xfId="519" xr:uid="{67C30809-BA08-490F-A327-0F9B4D3FA062}"/>
    <cellStyle name="20% - Accent1 22 2 2 2 2 2 2" xfId="520" xr:uid="{C0A01345-89C3-4A70-A1D4-8DCBE9DB6E80}"/>
    <cellStyle name="20% - Accent1 22 2 2 2 2 2 2 2" xfId="6133" xr:uid="{0453E341-89B8-48F0-A145-2B0E543DFBF2}"/>
    <cellStyle name="20% - Accent1 22 2 2 2 2 2 2 2 2" xfId="10489" xr:uid="{9EFDD039-6538-45D8-86D4-B8A6DE54AED9}"/>
    <cellStyle name="20% - Accent1 22 2 2 2 2 2 2 3" xfId="6185" xr:uid="{9E541369-EB1B-4BCC-8CA6-3126B19EF4C1}"/>
    <cellStyle name="20% - Accent1 22 2 2 2 2 2 3" xfId="5053" xr:uid="{77438667-D977-4FF5-AE00-22B6DA02CC1F}"/>
    <cellStyle name="20% - Accent1 22 2 2 2 2 2 3 2" xfId="9409" xr:uid="{92470AE5-5248-4974-BD92-AA30D1600569}"/>
    <cellStyle name="20% - Accent1 22 2 2 2 2 2 4" xfId="6184" xr:uid="{4C51774A-643A-4819-BF40-9DB9632E7AD7}"/>
    <cellStyle name="20% - Accent1 22 2 2 2 2 3" xfId="521" xr:uid="{69986972-B42F-407A-A29C-7565F8ED9D37}"/>
    <cellStyle name="20% - Accent1 22 2 2 2 2 3 2" xfId="5593" xr:uid="{2097D578-689F-4158-AFF0-B66E52C9F11F}"/>
    <cellStyle name="20% - Accent1 22 2 2 2 2 3 2 2" xfId="9949" xr:uid="{37FE34BC-02A3-4ED6-9530-98C5315AEA11}"/>
    <cellStyle name="20% - Accent1 22 2 2 2 2 3 3" xfId="6186" xr:uid="{B83FEBD8-61DC-41F0-A2EF-516EB2CE76F5}"/>
    <cellStyle name="20% - Accent1 22 2 2 2 2 4" xfId="4513" xr:uid="{BA7B9B1F-9610-4497-89A4-5D01B2BB130A}"/>
    <cellStyle name="20% - Accent1 22 2 2 2 2 4 2" xfId="8869" xr:uid="{0C8FFDB0-26E3-438D-AB84-572F93C94B74}"/>
    <cellStyle name="20% - Accent1 22 2 2 2 2 5" xfId="6183" xr:uid="{F97E5F9C-E457-4810-806B-ACEB2428C92D}"/>
    <cellStyle name="20% - Accent1 22 2 2 2 3" xfId="522" xr:uid="{C4831076-94F9-4C88-BEF7-A50BDF7E6510}"/>
    <cellStyle name="20% - Accent1 22 2 2 2 3 2" xfId="523" xr:uid="{F8C879BC-339F-4FB4-8D9E-65129ACE7AE2}"/>
    <cellStyle name="20% - Accent1 22 2 2 2 3 2 2" xfId="5863" xr:uid="{CAF34064-AFEA-4E46-9517-9754949A8B8A}"/>
    <cellStyle name="20% - Accent1 22 2 2 2 3 2 2 2" xfId="10219" xr:uid="{CDA642CA-C83C-4F5C-9E6E-BFCF887AE6B1}"/>
    <cellStyle name="20% - Accent1 22 2 2 2 3 2 3" xfId="6188" xr:uid="{95834B12-8BF7-4388-8DC2-D76E85C56672}"/>
    <cellStyle name="20% - Accent1 22 2 2 2 3 3" xfId="4783" xr:uid="{F8F162C7-D696-4B77-8831-5B8A7E846528}"/>
    <cellStyle name="20% - Accent1 22 2 2 2 3 3 2" xfId="9139" xr:uid="{60F8BC1D-463C-4C2F-A553-8BA881CFFCAA}"/>
    <cellStyle name="20% - Accent1 22 2 2 2 3 4" xfId="6187" xr:uid="{6478C833-761C-4073-A190-B39DED4786C3}"/>
    <cellStyle name="20% - Accent1 22 2 2 2 4" xfId="524" xr:uid="{0CA79F20-B287-4FD3-8830-C6D90315B5A5}"/>
    <cellStyle name="20% - Accent1 22 2 2 2 4 2" xfId="5323" xr:uid="{5580674B-D3A2-4ECF-823C-A4F22E1AA6FD}"/>
    <cellStyle name="20% - Accent1 22 2 2 2 4 2 2" xfId="9679" xr:uid="{19E45081-162E-425D-97CD-E56A1C90B523}"/>
    <cellStyle name="20% - Accent1 22 2 2 2 4 3" xfId="6189" xr:uid="{02BFEBBC-E3C8-473D-9F68-F71E58C8083F}"/>
    <cellStyle name="20% - Accent1 22 2 2 2 5" xfId="4153" xr:uid="{13C22C00-C2B8-4B6B-8BF4-F472FF48B22F}"/>
    <cellStyle name="20% - Accent1 22 2 2 2 5 2" xfId="8509" xr:uid="{7BA3D26C-9C8D-4345-BEDB-2F7E0B918311}"/>
    <cellStyle name="20% - Accent1 22 2 2 2 6" xfId="6182" xr:uid="{F80CE355-D927-483B-940C-EBAC95307C15}"/>
    <cellStyle name="20% - Accent1 22 2 2 3" xfId="525" xr:uid="{09A7558E-69CB-4A7D-A1CA-E1EBD27992FB}"/>
    <cellStyle name="20% - Accent1 22 2 2 3 2" xfId="526" xr:uid="{80129C8E-6958-4DCC-BBCC-0C29D62C39E5}"/>
    <cellStyle name="20% - Accent1 22 2 2 3 2 2" xfId="527" xr:uid="{86B9C05E-8FF3-406B-8FD4-6050C363C8C0}"/>
    <cellStyle name="20% - Accent1 22 2 2 3 2 2 2" xfId="528" xr:uid="{7A3F4986-E938-4876-9691-FC81352423AA}"/>
    <cellStyle name="20% - Accent1 22 2 2 3 2 2 2 2" xfId="5999" xr:uid="{BCFD59D2-547B-4072-8B96-3CCA5AD7D87C}"/>
    <cellStyle name="20% - Accent1 22 2 2 3 2 2 2 2 2" xfId="10355" xr:uid="{C1B34A8F-F983-4CE7-8114-F2939B7C83F2}"/>
    <cellStyle name="20% - Accent1 22 2 2 3 2 2 2 3" xfId="6193" xr:uid="{B33FF88C-C5DF-4BFE-B29F-8CAE1005897D}"/>
    <cellStyle name="20% - Accent1 22 2 2 3 2 2 3" xfId="4919" xr:uid="{38198491-4327-4D8C-98E9-8876E98F8F5D}"/>
    <cellStyle name="20% - Accent1 22 2 2 3 2 2 3 2" xfId="9275" xr:uid="{50526CE2-0649-4F66-9A93-3F4BEE68BF61}"/>
    <cellStyle name="20% - Accent1 22 2 2 3 2 2 4" xfId="6192" xr:uid="{509DB395-F032-4FC4-B70B-82E05FCB91BA}"/>
    <cellStyle name="20% - Accent1 22 2 2 3 2 3" xfId="529" xr:uid="{0173538B-2438-4CA8-9395-1EB7F15BFA09}"/>
    <cellStyle name="20% - Accent1 22 2 2 3 2 3 2" xfId="5459" xr:uid="{DEC6F6B9-C108-4E5B-A185-CDAE14CA6377}"/>
    <cellStyle name="20% - Accent1 22 2 2 3 2 3 2 2" xfId="9815" xr:uid="{50F6A0F1-87CF-48DB-A717-140CB8AB87CF}"/>
    <cellStyle name="20% - Accent1 22 2 2 3 2 3 3" xfId="6194" xr:uid="{6D0F5E75-2B87-47E1-80E0-3E99927CE7FD}"/>
    <cellStyle name="20% - Accent1 22 2 2 3 2 4" xfId="4379" xr:uid="{C026275C-7CA9-4541-8ECF-3423E82E910D}"/>
    <cellStyle name="20% - Accent1 22 2 2 3 2 4 2" xfId="8735" xr:uid="{B15970C0-5CCD-400F-BDDC-FB5BAD3C5371}"/>
    <cellStyle name="20% - Accent1 22 2 2 3 2 5" xfId="6191" xr:uid="{2E6399F3-091F-4F92-993C-D07341F59417}"/>
    <cellStyle name="20% - Accent1 22 2 2 3 3" xfId="530" xr:uid="{12C9CCBB-CC76-40F7-92CD-4978AB2B8214}"/>
    <cellStyle name="20% - Accent1 22 2 2 3 3 2" xfId="531" xr:uid="{413ECF3B-3DE1-4E0B-B2F9-BD278BCE0682}"/>
    <cellStyle name="20% - Accent1 22 2 2 3 3 2 2" xfId="5729" xr:uid="{EF1F4AEB-3AAB-4D90-BBF2-D12674344B40}"/>
    <cellStyle name="20% - Accent1 22 2 2 3 3 2 2 2" xfId="10085" xr:uid="{F80EA1FE-A3DB-4482-8B1E-F0B186A63541}"/>
    <cellStyle name="20% - Accent1 22 2 2 3 3 2 3" xfId="6196" xr:uid="{BA05A6C3-E0E9-4AF0-82CB-5C25499E300D}"/>
    <cellStyle name="20% - Accent1 22 2 2 3 3 3" xfId="4649" xr:uid="{530D0321-3A2C-4AF0-A3BD-1F378FC97C44}"/>
    <cellStyle name="20% - Accent1 22 2 2 3 3 3 2" xfId="9005" xr:uid="{85C997FD-0D12-40ED-AEDB-8D875CF19E62}"/>
    <cellStyle name="20% - Accent1 22 2 2 3 3 4" xfId="6195" xr:uid="{16C30F40-E4D9-4935-9327-369320C375BA}"/>
    <cellStyle name="20% - Accent1 22 2 2 3 4" xfId="532" xr:uid="{1C243FD5-2A95-4879-93BB-6171B051A2D3}"/>
    <cellStyle name="20% - Accent1 22 2 2 3 4 2" xfId="5189" xr:uid="{944B1FBF-F835-4F1B-AA9F-ABA854BC86C8}"/>
    <cellStyle name="20% - Accent1 22 2 2 3 4 2 2" xfId="9545" xr:uid="{F0C93387-AAFB-42B1-9074-6E4CDDA080D4}"/>
    <cellStyle name="20% - Accent1 22 2 2 3 4 3" xfId="6197" xr:uid="{C26523D9-97D9-4256-AD58-65B88528C415}"/>
    <cellStyle name="20% - Accent1 22 2 2 3 5" xfId="4199" xr:uid="{98FF75B8-1F08-4433-BD93-DEF27AD37E99}"/>
    <cellStyle name="20% - Accent1 22 2 2 3 5 2" xfId="8555" xr:uid="{6A405EAD-00D9-4FEF-B9EE-898F391BBA55}"/>
    <cellStyle name="20% - Accent1 22 2 2 3 6" xfId="6190" xr:uid="{5ACD20AA-0BBE-4BFA-8F32-829B0DBE8AE2}"/>
    <cellStyle name="20% - Accent1 22 2 2 4" xfId="533" xr:uid="{5AE1ADCE-79B9-4E99-8EA7-67392E7888F5}"/>
    <cellStyle name="20% - Accent1 22 2 2 4 2" xfId="534" xr:uid="{FE10F340-A7C4-4CBC-8BE7-B0005805C851}"/>
    <cellStyle name="20% - Accent1 22 2 2 4 2 2" xfId="535" xr:uid="{0C7C6932-86B6-4FDE-A9B3-ED4033221191}"/>
    <cellStyle name="20% - Accent1 22 2 2 4 2 2 2" xfId="5953" xr:uid="{782AD2E0-DAB3-4E46-B697-3200EF08E952}"/>
    <cellStyle name="20% - Accent1 22 2 2 4 2 2 2 2" xfId="10309" xr:uid="{1E9AC15E-0970-4592-AA42-D7540D3BC040}"/>
    <cellStyle name="20% - Accent1 22 2 2 4 2 2 3" xfId="6200" xr:uid="{E5AF6551-CE25-4F98-BE8E-8A61D9D2918C}"/>
    <cellStyle name="20% - Accent1 22 2 2 4 2 3" xfId="4873" xr:uid="{15B2BED4-2CE1-49EE-AA57-E34380453AB4}"/>
    <cellStyle name="20% - Accent1 22 2 2 4 2 3 2" xfId="9229" xr:uid="{72A9639E-4FA9-40BF-82F6-FDDBAE1088D6}"/>
    <cellStyle name="20% - Accent1 22 2 2 4 2 4" xfId="6199" xr:uid="{E1380811-5097-45E5-98FE-89368A327C3B}"/>
    <cellStyle name="20% - Accent1 22 2 2 4 3" xfId="536" xr:uid="{DDB4CD4E-7DBC-45EA-B784-C65398B4D113}"/>
    <cellStyle name="20% - Accent1 22 2 2 4 3 2" xfId="5413" xr:uid="{F65D3093-0DB7-4A56-B174-DCA6979EF087}"/>
    <cellStyle name="20% - Accent1 22 2 2 4 3 2 2" xfId="9769" xr:uid="{8E85EE16-1EE6-4732-B6A3-8AF157A6E6B7}"/>
    <cellStyle name="20% - Accent1 22 2 2 4 3 3" xfId="6201" xr:uid="{547061F4-3048-45EF-A3A2-E9EC4344DBED}"/>
    <cellStyle name="20% - Accent1 22 2 2 4 4" xfId="4333" xr:uid="{2398D1B3-73C2-4A64-822F-1AC1E08E027B}"/>
    <cellStyle name="20% - Accent1 22 2 2 4 4 2" xfId="8689" xr:uid="{92D37482-98BD-4007-AF9C-E825BCA2674A}"/>
    <cellStyle name="20% - Accent1 22 2 2 4 5" xfId="6198" xr:uid="{C74B991F-EDDA-412A-8B9B-561AEDE9DEFA}"/>
    <cellStyle name="20% - Accent1 22 2 2 5" xfId="537" xr:uid="{CA385DC5-67C7-4FFE-9F32-B96F256E29E0}"/>
    <cellStyle name="20% - Accent1 22 2 2 5 2" xfId="538" xr:uid="{DE5462B7-4104-484B-B9A6-43B5B3EA7BEC}"/>
    <cellStyle name="20% - Accent1 22 2 2 5 2 2" xfId="5683" xr:uid="{0928917B-2ED7-4CE1-B17C-C6F5B18DC05A}"/>
    <cellStyle name="20% - Accent1 22 2 2 5 2 2 2" xfId="10039" xr:uid="{AE752545-D5B3-4613-BA31-856F588730B8}"/>
    <cellStyle name="20% - Accent1 22 2 2 5 2 3" xfId="6203" xr:uid="{F4C68372-4773-46B6-A294-63AF9E5C674F}"/>
    <cellStyle name="20% - Accent1 22 2 2 5 3" xfId="4603" xr:uid="{6C1AC75C-18CE-479B-9AE8-9AE0DDE46E18}"/>
    <cellStyle name="20% - Accent1 22 2 2 5 3 2" xfId="8959" xr:uid="{752FD8F9-7909-48DF-B15F-A2B7655181A5}"/>
    <cellStyle name="20% - Accent1 22 2 2 5 4" xfId="6202" xr:uid="{F505404B-01AB-4D60-949E-9E7FA17A9547}"/>
    <cellStyle name="20% - Accent1 22 2 2 6" xfId="539" xr:uid="{8342A742-D30E-4E25-B998-7E0E55FD1754}"/>
    <cellStyle name="20% - Accent1 22 2 2 6 2" xfId="5143" xr:uid="{DCBC48D6-91E7-4DF6-AA5D-F711BCA6E012}"/>
    <cellStyle name="20% - Accent1 22 2 2 6 2 2" xfId="9499" xr:uid="{731C864F-6773-47AB-88DA-C306D7B68A29}"/>
    <cellStyle name="20% - Accent1 22 2 2 6 3" xfId="6204" xr:uid="{F88919FA-F347-46F4-B963-A77DC0D94F9A}"/>
    <cellStyle name="20% - Accent1 22 2 2 7" xfId="4019" xr:uid="{C3B24FC9-E44F-4812-823E-05C0E24B5084}"/>
    <cellStyle name="20% - Accent1 22 2 2 7 2" xfId="8375" xr:uid="{15993A60-E667-4849-8BCD-5A2D65FA7D9F}"/>
    <cellStyle name="20% - Accent1 22 2 2 8" xfId="6181" xr:uid="{2DA89EC1-9C21-4865-B242-346848AEB08D}"/>
    <cellStyle name="20% - Accent1 22 2 3" xfId="540" xr:uid="{7706613F-D488-40D2-82A4-B26E4724AE70}"/>
    <cellStyle name="20% - Accent1 22 2 3 2" xfId="541" xr:uid="{18829335-E40C-40C0-ABA7-B5CB98C0C304}"/>
    <cellStyle name="20% - Accent1 22 2 3 2 2" xfId="542" xr:uid="{D6B7124D-F4B5-45A7-8597-E95CFE501ACF}"/>
    <cellStyle name="20% - Accent1 22 2 3 2 2 2" xfId="543" xr:uid="{CB9704D7-7049-4838-BEF7-17951861C4D1}"/>
    <cellStyle name="20% - Accent1 22 2 3 2 2 2 2" xfId="6088" xr:uid="{8F6E1A12-4BAC-4FF6-9AD0-E0F3CB5BE53E}"/>
    <cellStyle name="20% - Accent1 22 2 3 2 2 2 2 2" xfId="10444" xr:uid="{216F7931-8C6B-41DD-8706-9F126C86A84F}"/>
    <cellStyle name="20% - Accent1 22 2 3 2 2 2 3" xfId="6208" xr:uid="{EC9E55C3-425A-489C-A930-A61F2BEA74F6}"/>
    <cellStyle name="20% - Accent1 22 2 3 2 2 3" xfId="5008" xr:uid="{1027CE1D-823D-42DA-9004-E7EE4CF4AC86}"/>
    <cellStyle name="20% - Accent1 22 2 3 2 2 3 2" xfId="9364" xr:uid="{41A0F19E-A3A9-4C84-8011-944222828BAD}"/>
    <cellStyle name="20% - Accent1 22 2 3 2 2 4" xfId="6207" xr:uid="{7A7CCA15-98BD-4EB2-A9A5-94F3883DB511}"/>
    <cellStyle name="20% - Accent1 22 2 3 2 3" xfId="544" xr:uid="{F4F71223-4E8D-4BFC-A724-253C4EC7F12B}"/>
    <cellStyle name="20% - Accent1 22 2 3 2 3 2" xfId="5548" xr:uid="{AF9EFFAE-E378-4A68-86F2-485B35AD226F}"/>
    <cellStyle name="20% - Accent1 22 2 3 2 3 2 2" xfId="9904" xr:uid="{104BF140-EAB6-4B06-A79B-6F63893188DF}"/>
    <cellStyle name="20% - Accent1 22 2 3 2 3 3" xfId="6209" xr:uid="{2E81E262-B5B8-4F84-B6DF-0BC8AFD164A3}"/>
    <cellStyle name="20% - Accent1 22 2 3 2 4" xfId="4468" xr:uid="{A29D4B59-F250-4891-95AC-BF75ED344876}"/>
    <cellStyle name="20% - Accent1 22 2 3 2 4 2" xfId="8824" xr:uid="{CBE7A219-3111-4260-99AA-E2FC39FA9A03}"/>
    <cellStyle name="20% - Accent1 22 2 3 2 5" xfId="6206" xr:uid="{7247AB5A-A3D9-40EF-A584-1F60B203E5E4}"/>
    <cellStyle name="20% - Accent1 22 2 3 3" xfId="545" xr:uid="{98C2C602-4723-4971-B56B-0F23882A48A0}"/>
    <cellStyle name="20% - Accent1 22 2 3 3 2" xfId="546" xr:uid="{1FEDCE87-9846-401A-A60F-A54AD532AF6D}"/>
    <cellStyle name="20% - Accent1 22 2 3 3 2 2" xfId="5818" xr:uid="{4B7EC0AC-549F-4613-A7F8-C763041D5E34}"/>
    <cellStyle name="20% - Accent1 22 2 3 3 2 2 2" xfId="10174" xr:uid="{364F5B81-1F36-4772-BFEC-70054D9A6B11}"/>
    <cellStyle name="20% - Accent1 22 2 3 3 2 3" xfId="6211" xr:uid="{98C54AA1-B824-46F4-AEFE-ADE316CDDD6F}"/>
    <cellStyle name="20% - Accent1 22 2 3 3 3" xfId="4738" xr:uid="{C21462A6-3F82-47BB-812B-138019F49DD3}"/>
    <cellStyle name="20% - Accent1 22 2 3 3 3 2" xfId="9094" xr:uid="{8E119ED9-6D6F-4181-A116-83D3462013D2}"/>
    <cellStyle name="20% - Accent1 22 2 3 3 4" xfId="6210" xr:uid="{60337907-0445-48F7-BF4B-934D43F24D3B}"/>
    <cellStyle name="20% - Accent1 22 2 3 4" xfId="547" xr:uid="{DAF96699-3816-49E3-B54E-89F2893A5B94}"/>
    <cellStyle name="20% - Accent1 22 2 3 4 2" xfId="5278" xr:uid="{A2D61B68-A018-43BA-81AA-4AB3B4C071C1}"/>
    <cellStyle name="20% - Accent1 22 2 3 4 2 2" xfId="9634" xr:uid="{D5AA57FC-0907-4AB3-B39F-56C53C050975}"/>
    <cellStyle name="20% - Accent1 22 2 3 4 3" xfId="6212" xr:uid="{34F8586A-1D88-43B4-9DD2-DBF577AD2F5C}"/>
    <cellStyle name="20% - Accent1 22 2 3 5" xfId="4108" xr:uid="{0107898D-5D78-40AE-92CD-6FC5531FB670}"/>
    <cellStyle name="20% - Accent1 22 2 3 5 2" xfId="8464" xr:uid="{6B6D6B85-FD25-448C-9A04-B81BF1B2C49B}"/>
    <cellStyle name="20% - Accent1 22 2 3 6" xfId="6205" xr:uid="{EE0D9664-02F1-493D-BE04-1EE6F4F3A7BE}"/>
    <cellStyle name="20% - Accent1 22 2 4" xfId="548" xr:uid="{27541933-FD74-4C5D-9B3F-E59BC3D8C8F1}"/>
    <cellStyle name="20% - Accent1 22 2 4 2" xfId="549" xr:uid="{F13050AB-14B0-47D1-8610-110398DCA223}"/>
    <cellStyle name="20% - Accent1 22 2 4 2 2" xfId="550" xr:uid="{1AA255C1-C59F-4AB9-B53D-273F88C12381}"/>
    <cellStyle name="20% - Accent1 22 2 4 2 2 2" xfId="551" xr:uid="{17F9DBA6-4828-4903-B7CF-E78D0694EB2E}"/>
    <cellStyle name="20% - Accent1 22 2 4 2 2 2 2" xfId="5998" xr:uid="{3E0213A8-D955-4FA7-94E0-2ABC30A8C6AD}"/>
    <cellStyle name="20% - Accent1 22 2 4 2 2 2 2 2" xfId="10354" xr:uid="{E029D088-0AFE-4D20-B4A4-83434DD56177}"/>
    <cellStyle name="20% - Accent1 22 2 4 2 2 2 3" xfId="6216" xr:uid="{267708C6-A3C0-486D-94EA-2656208F9A2C}"/>
    <cellStyle name="20% - Accent1 22 2 4 2 2 3" xfId="4918" xr:uid="{EA3289CD-C9C1-4366-8B78-C01691E03006}"/>
    <cellStyle name="20% - Accent1 22 2 4 2 2 3 2" xfId="9274" xr:uid="{23B80023-2991-469C-9674-01D98BD7082D}"/>
    <cellStyle name="20% - Accent1 22 2 4 2 2 4" xfId="6215" xr:uid="{BF04809E-DA0B-4F95-8DBF-A897BF4F103D}"/>
    <cellStyle name="20% - Accent1 22 2 4 2 3" xfId="552" xr:uid="{E72A69F9-2DD1-4C86-823B-832C7952D2BD}"/>
    <cellStyle name="20% - Accent1 22 2 4 2 3 2" xfId="5458" xr:uid="{203ACC0E-EE6E-4DC1-8D65-B7AAD8F699DA}"/>
    <cellStyle name="20% - Accent1 22 2 4 2 3 2 2" xfId="9814" xr:uid="{27C4051A-999F-4EA4-96ED-0B9BCCAC4DAC}"/>
    <cellStyle name="20% - Accent1 22 2 4 2 3 3" xfId="6217" xr:uid="{B3AC3B2C-73EF-4AAA-9135-67ED5CE3BB3E}"/>
    <cellStyle name="20% - Accent1 22 2 4 2 4" xfId="4378" xr:uid="{20D9F839-15AD-4A24-8F9B-02E8D22B1423}"/>
    <cellStyle name="20% - Accent1 22 2 4 2 4 2" xfId="8734" xr:uid="{8CD7BDD9-7693-4AB6-84EF-D53AF1FD5DF8}"/>
    <cellStyle name="20% - Accent1 22 2 4 2 5" xfId="6214" xr:uid="{86858469-DBE7-4BBE-99F2-575822C7727C}"/>
    <cellStyle name="20% - Accent1 22 2 4 3" xfId="553" xr:uid="{7F4D1A53-D9C7-4230-8B73-CF3D4393739B}"/>
    <cellStyle name="20% - Accent1 22 2 4 3 2" xfId="554" xr:uid="{BDBF2E96-351E-45E7-83C0-35CD3B113BAD}"/>
    <cellStyle name="20% - Accent1 22 2 4 3 2 2" xfId="5728" xr:uid="{1B65DBB4-471E-4A78-9915-14DB36975B95}"/>
    <cellStyle name="20% - Accent1 22 2 4 3 2 2 2" xfId="10084" xr:uid="{5B08D761-4FF7-44BB-9DC6-4181C993B762}"/>
    <cellStyle name="20% - Accent1 22 2 4 3 2 3" xfId="6219" xr:uid="{0F2C1B2F-03CC-4A05-943D-9305AFA75AD1}"/>
    <cellStyle name="20% - Accent1 22 2 4 3 3" xfId="4648" xr:uid="{F430F4FC-6D13-43F2-8FDF-B28CFD27D2E6}"/>
    <cellStyle name="20% - Accent1 22 2 4 3 3 2" xfId="9004" xr:uid="{D3258435-BE96-43D5-BD25-BFA3A87E8B0B}"/>
    <cellStyle name="20% - Accent1 22 2 4 3 4" xfId="6218" xr:uid="{59063BF7-F81B-4191-9E19-0BA45EAF8F45}"/>
    <cellStyle name="20% - Accent1 22 2 4 4" xfId="555" xr:uid="{1389D129-60B5-4519-BD8C-B981514B5D5A}"/>
    <cellStyle name="20% - Accent1 22 2 4 4 2" xfId="5188" xr:uid="{D08A996E-4839-4231-9C91-D51C186A41D0}"/>
    <cellStyle name="20% - Accent1 22 2 4 4 2 2" xfId="9544" xr:uid="{38607583-EE45-40B0-ADF9-863AE85246FF}"/>
    <cellStyle name="20% - Accent1 22 2 4 4 3" xfId="6220" xr:uid="{3AE53EA3-4F40-4D2A-86D2-6F5DCBC7BA38}"/>
    <cellStyle name="20% - Accent1 22 2 4 5" xfId="4198" xr:uid="{54F3DF86-48B6-4081-A70F-78CA03064E3F}"/>
    <cellStyle name="20% - Accent1 22 2 4 5 2" xfId="8554" xr:uid="{19EF0457-97BC-4894-9B6C-0F8F12848BFF}"/>
    <cellStyle name="20% - Accent1 22 2 4 6" xfId="6213" xr:uid="{FCDB9BBE-398E-454F-8CA3-765402E135D5}"/>
    <cellStyle name="20% - Accent1 22 2 5" xfId="556" xr:uid="{4AE68CB4-1063-4F4A-B08A-D46DE498F7E4}"/>
    <cellStyle name="20% - Accent1 22 2 5 2" xfId="557" xr:uid="{E68D43C3-2509-4451-9A1E-0C15B798370A}"/>
    <cellStyle name="20% - Accent1 22 2 5 2 2" xfId="558" xr:uid="{25274F4A-8601-416E-8BDB-76D08A1B1F0D}"/>
    <cellStyle name="20% - Accent1 22 2 5 2 2 2" xfId="5908" xr:uid="{5A71DB05-F2DE-40C8-8315-CF01E30BE39E}"/>
    <cellStyle name="20% - Accent1 22 2 5 2 2 2 2" xfId="10264" xr:uid="{F0672548-FEA3-4543-B641-BA46A44310B1}"/>
    <cellStyle name="20% - Accent1 22 2 5 2 2 3" xfId="6223" xr:uid="{2EE13808-9963-4406-A5F7-5FFA199F777A}"/>
    <cellStyle name="20% - Accent1 22 2 5 2 3" xfId="4828" xr:uid="{28028AB0-1D35-40CF-80E1-3E22C2529BE0}"/>
    <cellStyle name="20% - Accent1 22 2 5 2 3 2" xfId="9184" xr:uid="{4F507C7B-EC98-4795-9140-CE3BE8FE4F16}"/>
    <cellStyle name="20% - Accent1 22 2 5 2 4" xfId="6222" xr:uid="{926992B4-44CF-40CE-B514-7FACE77EC286}"/>
    <cellStyle name="20% - Accent1 22 2 5 3" xfId="559" xr:uid="{0BFFF525-5BF6-493D-BEA6-2FEAE15E99F0}"/>
    <cellStyle name="20% - Accent1 22 2 5 3 2" xfId="5368" xr:uid="{E912C073-102A-46E2-A7BA-359B7E846B0E}"/>
    <cellStyle name="20% - Accent1 22 2 5 3 2 2" xfId="9724" xr:uid="{625DB6B7-A3C6-423E-AAB6-224D899ED91D}"/>
    <cellStyle name="20% - Accent1 22 2 5 3 3" xfId="6224" xr:uid="{18D3C446-374D-4FB5-AACC-FB0CFC2EB748}"/>
    <cellStyle name="20% - Accent1 22 2 5 4" xfId="4288" xr:uid="{BAA33808-322F-45B1-9C5A-C83FDCA8078C}"/>
    <cellStyle name="20% - Accent1 22 2 5 4 2" xfId="8644" xr:uid="{6C414DE6-BF32-45C1-8437-BE0CE369C6EA}"/>
    <cellStyle name="20% - Accent1 22 2 5 5" xfId="6221" xr:uid="{9013338B-8A06-49BB-91E0-55DD0889CB9B}"/>
    <cellStyle name="20% - Accent1 22 2 6" xfId="560" xr:uid="{722C5311-1A24-47C0-BB59-09112B1CF191}"/>
    <cellStyle name="20% - Accent1 22 2 6 2" xfId="561" xr:uid="{A754FCEF-A52E-4D30-852F-8C8BFD27D708}"/>
    <cellStyle name="20% - Accent1 22 2 6 2 2" xfId="5638" xr:uid="{FFDBE1DA-085E-4208-ACF4-5674645101B1}"/>
    <cellStyle name="20% - Accent1 22 2 6 2 2 2" xfId="9994" xr:uid="{5DAF324C-7F8F-4478-995C-6905EF8A6D7F}"/>
    <cellStyle name="20% - Accent1 22 2 6 2 3" xfId="6226" xr:uid="{99540127-9448-451E-AB58-7FF8BFA1C0D9}"/>
    <cellStyle name="20% - Accent1 22 2 6 3" xfId="4558" xr:uid="{6521BF1B-9024-42A0-B94A-FB532A27553D}"/>
    <cellStyle name="20% - Accent1 22 2 6 3 2" xfId="8914" xr:uid="{59A0263C-3A6B-41FE-8808-FFA0C1D5434A}"/>
    <cellStyle name="20% - Accent1 22 2 6 4" xfId="6225" xr:uid="{66C84204-5186-4B52-B5C4-287D6690F882}"/>
    <cellStyle name="20% - Accent1 22 2 7" xfId="562" xr:uid="{817EF845-0DEC-419F-90DB-3596C01BB976}"/>
    <cellStyle name="20% - Accent1 22 2 7 2" xfId="5098" xr:uid="{FAC2469E-55DD-4714-A522-D78A4EED90B7}"/>
    <cellStyle name="20% - Accent1 22 2 7 2 2" xfId="9454" xr:uid="{E1F8B9BB-B60F-447B-950D-BD7115CF5C46}"/>
    <cellStyle name="20% - Accent1 22 2 7 3" xfId="6227" xr:uid="{7C65E469-3826-4EC4-86F8-49DDC92F4386}"/>
    <cellStyle name="20% - Accent1 22 2 8" xfId="4018" xr:uid="{B9767D31-B4FF-46E1-84DB-F5E586367D82}"/>
    <cellStyle name="20% - Accent1 22 2 8 2" xfId="8374" xr:uid="{2981B0C6-EB6A-4EC1-B688-FCACE411FF86}"/>
    <cellStyle name="20% - Accent1 22 2 9" xfId="6180" xr:uid="{BD4CA647-E5FF-483D-923F-E1794D6BEF27}"/>
    <cellStyle name="20% - Accent1 22 3" xfId="563" xr:uid="{C5672CC7-3FDE-45D3-BDAA-8C28740CF870}"/>
    <cellStyle name="20% - Accent1 22 3 2" xfId="564" xr:uid="{3E1C37C9-138E-4646-8B62-2596E53B035C}"/>
    <cellStyle name="20% - Accent1 22 3 2 2" xfId="565" xr:uid="{FCCBF2B2-4B16-4E72-AB1A-75117DF22CCD}"/>
    <cellStyle name="20% - Accent1 22 3 2 2 2" xfId="566" xr:uid="{D3D6F52D-E49B-457C-9909-86E2D213E19A}"/>
    <cellStyle name="20% - Accent1 22 3 2 2 2 2" xfId="567" xr:uid="{C9948129-0870-40DD-B7BB-315BEC0870AD}"/>
    <cellStyle name="20% - Accent1 22 3 2 2 2 2 2" xfId="6119" xr:uid="{B6D48FFB-AF15-44B3-887E-D2B87FA609EE}"/>
    <cellStyle name="20% - Accent1 22 3 2 2 2 2 2 2" xfId="10475" xr:uid="{35753BE6-9117-4F7C-865C-716DA9FC9994}"/>
    <cellStyle name="20% - Accent1 22 3 2 2 2 2 3" xfId="6232" xr:uid="{9D61BEA2-1C26-4804-9E7E-0968C4EEDC02}"/>
    <cellStyle name="20% - Accent1 22 3 2 2 2 3" xfId="5039" xr:uid="{3A35A9D2-84EB-4133-8EE1-560CE36F0DC3}"/>
    <cellStyle name="20% - Accent1 22 3 2 2 2 3 2" xfId="9395" xr:uid="{5BC69D24-6A25-4AE5-A24C-44F2B21DF18B}"/>
    <cellStyle name="20% - Accent1 22 3 2 2 2 4" xfId="6231" xr:uid="{23778CED-1009-4104-8CCC-5EA31F3AE44E}"/>
    <cellStyle name="20% - Accent1 22 3 2 2 3" xfId="568" xr:uid="{513B3276-8913-4A51-9601-54D0BE6F0138}"/>
    <cellStyle name="20% - Accent1 22 3 2 2 3 2" xfId="5579" xr:uid="{DB0B5668-5455-44C5-A4CF-D0A99E9C47DC}"/>
    <cellStyle name="20% - Accent1 22 3 2 2 3 2 2" xfId="9935" xr:uid="{99C46802-E043-4D81-9A77-FC64E3AE9F85}"/>
    <cellStyle name="20% - Accent1 22 3 2 2 3 3" xfId="6233" xr:uid="{E432F23A-5C1A-4055-84DC-8303BB29FE50}"/>
    <cellStyle name="20% - Accent1 22 3 2 2 4" xfId="4499" xr:uid="{3AD62CF3-7454-418B-A84C-139B67F935AA}"/>
    <cellStyle name="20% - Accent1 22 3 2 2 4 2" xfId="8855" xr:uid="{1B9AAC36-B27A-48B6-B1D2-27C269953625}"/>
    <cellStyle name="20% - Accent1 22 3 2 2 5" xfId="6230" xr:uid="{3F007148-C29B-4FE1-A905-B3CFB1B874EB}"/>
    <cellStyle name="20% - Accent1 22 3 2 3" xfId="569" xr:uid="{6A97DE8A-5135-494E-9988-1D5C60669B28}"/>
    <cellStyle name="20% - Accent1 22 3 2 3 2" xfId="570" xr:uid="{455F383C-E8CE-4BFF-8927-CCD6E412AEB3}"/>
    <cellStyle name="20% - Accent1 22 3 2 3 2 2" xfId="5849" xr:uid="{A0B2DA1B-03A3-4AF9-BF5F-2C2554B0BB50}"/>
    <cellStyle name="20% - Accent1 22 3 2 3 2 2 2" xfId="10205" xr:uid="{0BEF3A37-8682-4EC8-9517-DE1BD6BFE6C0}"/>
    <cellStyle name="20% - Accent1 22 3 2 3 2 3" xfId="6235" xr:uid="{2B29DA24-37FC-4EF6-9425-B330CDA49CA1}"/>
    <cellStyle name="20% - Accent1 22 3 2 3 3" xfId="4769" xr:uid="{2C994571-12BC-407D-927E-3BAE9DF48A9F}"/>
    <cellStyle name="20% - Accent1 22 3 2 3 3 2" xfId="9125" xr:uid="{B23D9A86-7603-4F6A-B8D0-4D50DBED6211}"/>
    <cellStyle name="20% - Accent1 22 3 2 3 4" xfId="6234" xr:uid="{5970FE5D-4501-4F4F-B0C7-A1872A970952}"/>
    <cellStyle name="20% - Accent1 22 3 2 4" xfId="571" xr:uid="{AA792C26-A3EF-448A-925A-AD73C43D3CA4}"/>
    <cellStyle name="20% - Accent1 22 3 2 4 2" xfId="5309" xr:uid="{40E9C5A4-5908-43FE-8658-A587502361B3}"/>
    <cellStyle name="20% - Accent1 22 3 2 4 2 2" xfId="9665" xr:uid="{74094756-B3CC-4435-88D6-BE96C499C21B}"/>
    <cellStyle name="20% - Accent1 22 3 2 4 3" xfId="6236" xr:uid="{676C377C-0AD2-48A8-818E-57994DCC16DE}"/>
    <cellStyle name="20% - Accent1 22 3 2 5" xfId="4139" xr:uid="{17191057-6D0E-4969-BE96-EB38D59E0F67}"/>
    <cellStyle name="20% - Accent1 22 3 2 5 2" xfId="8495" xr:uid="{1741D9EA-ECFD-424F-B75B-F072658A86DF}"/>
    <cellStyle name="20% - Accent1 22 3 2 6" xfId="6229" xr:uid="{01CAD61C-81AD-4DDF-8C6D-FB73E21BAD82}"/>
    <cellStyle name="20% - Accent1 22 3 3" xfId="572" xr:uid="{FE88C4F0-7E73-4352-9454-656A29688687}"/>
    <cellStyle name="20% - Accent1 22 3 3 2" xfId="573" xr:uid="{A0C9EDC9-29DE-4E9B-9EB0-B339F6A8D22C}"/>
    <cellStyle name="20% - Accent1 22 3 3 2 2" xfId="574" xr:uid="{304AC318-88EF-4805-BDA0-5CBA63963E21}"/>
    <cellStyle name="20% - Accent1 22 3 3 2 2 2" xfId="575" xr:uid="{FFDA27FD-F888-43B3-9031-5A512255EABB}"/>
    <cellStyle name="20% - Accent1 22 3 3 2 2 2 2" xfId="6000" xr:uid="{5C13F50C-18B3-440E-9C4E-B7AF5217B1D9}"/>
    <cellStyle name="20% - Accent1 22 3 3 2 2 2 2 2" xfId="10356" xr:uid="{96E058EE-E3DF-4DFA-939F-5AB37E1A6063}"/>
    <cellStyle name="20% - Accent1 22 3 3 2 2 2 3" xfId="6240" xr:uid="{2AB0FE23-6244-4518-BC19-21DE2C19A56C}"/>
    <cellStyle name="20% - Accent1 22 3 3 2 2 3" xfId="4920" xr:uid="{3BE7D478-A72A-4A31-A150-DD393F707A78}"/>
    <cellStyle name="20% - Accent1 22 3 3 2 2 3 2" xfId="9276" xr:uid="{48382315-C56B-4766-BC1F-4B1AFBDA0ECE}"/>
    <cellStyle name="20% - Accent1 22 3 3 2 2 4" xfId="6239" xr:uid="{4F3BE5A4-2700-42F1-8188-FEA8411DDA47}"/>
    <cellStyle name="20% - Accent1 22 3 3 2 3" xfId="576" xr:uid="{3AE1DA19-6A30-4DCB-9E3F-B6A2A8A07153}"/>
    <cellStyle name="20% - Accent1 22 3 3 2 3 2" xfId="5460" xr:uid="{66FDB42F-8BD5-43DD-9D88-DFF1DC85817A}"/>
    <cellStyle name="20% - Accent1 22 3 3 2 3 2 2" xfId="9816" xr:uid="{83DCF2E1-FAE8-44BD-AEFE-8A0359066CA7}"/>
    <cellStyle name="20% - Accent1 22 3 3 2 3 3" xfId="6241" xr:uid="{453F40CD-4E26-4519-9216-CA1355769450}"/>
    <cellStyle name="20% - Accent1 22 3 3 2 4" xfId="4380" xr:uid="{AF658438-FA17-479C-AD3B-61D45AB02DF2}"/>
    <cellStyle name="20% - Accent1 22 3 3 2 4 2" xfId="8736" xr:uid="{86FC4EB7-2E2F-4B5F-964E-E419B421AE16}"/>
    <cellStyle name="20% - Accent1 22 3 3 2 5" xfId="6238" xr:uid="{4E8432D0-4612-4707-BC8A-559B16A3140E}"/>
    <cellStyle name="20% - Accent1 22 3 3 3" xfId="577" xr:uid="{ECDE82E9-4185-4BCE-B204-B01AA279C1BF}"/>
    <cellStyle name="20% - Accent1 22 3 3 3 2" xfId="578" xr:uid="{9EF9DC53-170E-4EA3-B605-28DD4D55B555}"/>
    <cellStyle name="20% - Accent1 22 3 3 3 2 2" xfId="5730" xr:uid="{EB6535B4-2339-45B7-A56E-03C72A69A104}"/>
    <cellStyle name="20% - Accent1 22 3 3 3 2 2 2" xfId="10086" xr:uid="{ADC60FD9-06CB-400C-A4CC-3AE685F359F6}"/>
    <cellStyle name="20% - Accent1 22 3 3 3 2 3" xfId="6243" xr:uid="{50F12F75-66A2-412B-A742-908960E16B71}"/>
    <cellStyle name="20% - Accent1 22 3 3 3 3" xfId="4650" xr:uid="{0E09704F-5FEB-47B9-93F2-4D270B6D096A}"/>
    <cellStyle name="20% - Accent1 22 3 3 3 3 2" xfId="9006" xr:uid="{030D3A7F-271B-43E1-9CDA-3BBD90798E0B}"/>
    <cellStyle name="20% - Accent1 22 3 3 3 4" xfId="6242" xr:uid="{FDE48432-4EBA-46AC-831D-F17C981F395C}"/>
    <cellStyle name="20% - Accent1 22 3 3 4" xfId="579" xr:uid="{16F802C3-F2B7-4620-8174-B488FCD7CD5F}"/>
    <cellStyle name="20% - Accent1 22 3 3 4 2" xfId="5190" xr:uid="{BE162AE5-0CAE-43D8-9B88-DF3F7C92D26E}"/>
    <cellStyle name="20% - Accent1 22 3 3 4 2 2" xfId="9546" xr:uid="{D61F8D21-69CF-4504-89A2-66DFDD9F7898}"/>
    <cellStyle name="20% - Accent1 22 3 3 4 3" xfId="6244" xr:uid="{B68411C0-55F4-4233-B247-6DCD1A3CA9FD}"/>
    <cellStyle name="20% - Accent1 22 3 3 5" xfId="4200" xr:uid="{A3218867-F8DD-4511-B6D8-CD7245317B04}"/>
    <cellStyle name="20% - Accent1 22 3 3 5 2" xfId="8556" xr:uid="{21E3AFAB-B965-4BF9-883A-AB514CF8E07B}"/>
    <cellStyle name="20% - Accent1 22 3 3 6" xfId="6237" xr:uid="{39C3066B-AF79-479D-8A81-A7F74D1CD540}"/>
    <cellStyle name="20% - Accent1 22 3 4" xfId="580" xr:uid="{9F32FA2C-39A1-4F2B-9690-08529CE0DFD7}"/>
    <cellStyle name="20% - Accent1 22 3 4 2" xfId="581" xr:uid="{6B816C0F-A05C-4092-AF90-9190DE2F510E}"/>
    <cellStyle name="20% - Accent1 22 3 4 2 2" xfId="582" xr:uid="{2D351D86-8FEE-4EE9-9DFC-CB760B3B11FE}"/>
    <cellStyle name="20% - Accent1 22 3 4 2 2 2" xfId="5939" xr:uid="{714F4585-603C-4B94-B728-F292CCCF3A53}"/>
    <cellStyle name="20% - Accent1 22 3 4 2 2 2 2" xfId="10295" xr:uid="{A03190C7-4F7C-4CEC-A4BC-45B7DDC63FEB}"/>
    <cellStyle name="20% - Accent1 22 3 4 2 2 3" xfId="6247" xr:uid="{675C5F05-8D5B-43CE-BDF0-529AE08057B3}"/>
    <cellStyle name="20% - Accent1 22 3 4 2 3" xfId="4859" xr:uid="{830C2D69-1376-4328-B99A-138F45F1C918}"/>
    <cellStyle name="20% - Accent1 22 3 4 2 3 2" xfId="9215" xr:uid="{316AD4E2-EC4B-4370-AB98-479BB5964399}"/>
    <cellStyle name="20% - Accent1 22 3 4 2 4" xfId="6246" xr:uid="{1DBCCCD4-0D92-4FC6-87A0-5565BFCC53CE}"/>
    <cellStyle name="20% - Accent1 22 3 4 3" xfId="583" xr:uid="{774A1249-5527-4189-BF88-7444B3ADA92A}"/>
    <cellStyle name="20% - Accent1 22 3 4 3 2" xfId="5399" xr:uid="{7F2DDB43-2ECF-47C5-B3EC-BD7642037CAF}"/>
    <cellStyle name="20% - Accent1 22 3 4 3 2 2" xfId="9755" xr:uid="{2CDD2EE2-445C-4327-8125-6A91D0B3EE24}"/>
    <cellStyle name="20% - Accent1 22 3 4 3 3" xfId="6248" xr:uid="{E3920ADF-F4E4-4CC2-9694-44EAC2227735}"/>
    <cellStyle name="20% - Accent1 22 3 4 4" xfId="4319" xr:uid="{3AE6CD19-A936-40FC-93BD-45FACDE02ED4}"/>
    <cellStyle name="20% - Accent1 22 3 4 4 2" xfId="8675" xr:uid="{9FD0FC27-DD8B-403E-A1F8-3EA74BF80B20}"/>
    <cellStyle name="20% - Accent1 22 3 4 5" xfId="6245" xr:uid="{047F6B75-CA26-4A52-801D-28CF37F6EF45}"/>
    <cellStyle name="20% - Accent1 22 3 5" xfId="584" xr:uid="{BBAD5352-EE6A-45D3-A171-872E7B3F0D4D}"/>
    <cellStyle name="20% - Accent1 22 3 5 2" xfId="585" xr:uid="{5D4451D8-3154-49BB-881A-BE0E8D14D312}"/>
    <cellStyle name="20% - Accent1 22 3 5 2 2" xfId="5669" xr:uid="{6127AE44-52F3-4270-9303-4788E6F4FE7B}"/>
    <cellStyle name="20% - Accent1 22 3 5 2 2 2" xfId="10025" xr:uid="{EADFD440-5245-4B4E-8D25-F8FD0FCCA224}"/>
    <cellStyle name="20% - Accent1 22 3 5 2 3" xfId="6250" xr:uid="{64CDE04B-9F1B-4169-A6E7-EC1CC97EAB89}"/>
    <cellStyle name="20% - Accent1 22 3 5 3" xfId="4589" xr:uid="{8366CB3A-CC3A-4529-ABD7-596CB88E2F36}"/>
    <cellStyle name="20% - Accent1 22 3 5 3 2" xfId="8945" xr:uid="{ECB0FFB6-F72A-4035-8EA7-A9BCC07B73BE}"/>
    <cellStyle name="20% - Accent1 22 3 5 4" xfId="6249" xr:uid="{3B67ADDC-2559-410B-A0A5-DA8D3DE44A85}"/>
    <cellStyle name="20% - Accent1 22 3 6" xfId="586" xr:uid="{8BEA254A-054A-4E08-9566-16DCA2279201}"/>
    <cellStyle name="20% - Accent1 22 3 6 2" xfId="5129" xr:uid="{9ADE1E54-4626-4BF5-BD1F-7365ED5F5B48}"/>
    <cellStyle name="20% - Accent1 22 3 6 2 2" xfId="9485" xr:uid="{CD7370F8-1306-4224-A786-CA870C7FCBEA}"/>
    <cellStyle name="20% - Accent1 22 3 6 3" xfId="6251" xr:uid="{2A5E1840-3D00-407B-A386-6A3B68BF0DBD}"/>
    <cellStyle name="20% - Accent1 22 3 7" xfId="4020" xr:uid="{821B993A-3C4E-49A1-AFC3-30ED668C0693}"/>
    <cellStyle name="20% - Accent1 22 3 7 2" xfId="8376" xr:uid="{46A94162-9988-4365-B882-3C24DB7006F1}"/>
    <cellStyle name="20% - Accent1 22 3 8" xfId="6228" xr:uid="{1CFA6F98-AA3C-43AB-BF05-AF744C9F6266}"/>
    <cellStyle name="20% - Accent1 22 4" xfId="587" xr:uid="{9C2C8720-FC4D-4D0F-8724-5C3D4A7734DF}"/>
    <cellStyle name="20% - Accent1 22 4 2" xfId="588" xr:uid="{37E0178E-84C7-4DE4-85DD-2E3852F674AD}"/>
    <cellStyle name="20% - Accent1 22 4 2 2" xfId="589" xr:uid="{8294553D-92DA-410F-9CBD-6337E8DD3D2A}"/>
    <cellStyle name="20% - Accent1 22 4 2 2 2" xfId="590" xr:uid="{95E6DB86-2738-4B39-9A11-BA49B0F7DEEB}"/>
    <cellStyle name="20% - Accent1 22 4 2 2 2 2" xfId="6074" xr:uid="{23B1B791-3427-46AA-9E7E-947B45DE6ADD}"/>
    <cellStyle name="20% - Accent1 22 4 2 2 2 2 2" xfId="10430" xr:uid="{D6F5B17F-F1FA-4E4B-8394-51E060E37656}"/>
    <cellStyle name="20% - Accent1 22 4 2 2 2 3" xfId="6255" xr:uid="{6B0DA454-EE8B-48DD-9A28-7921284AFF19}"/>
    <cellStyle name="20% - Accent1 22 4 2 2 3" xfId="4994" xr:uid="{BAE9CFEA-4A7C-47BE-ADED-A3270DDA2170}"/>
    <cellStyle name="20% - Accent1 22 4 2 2 3 2" xfId="9350" xr:uid="{2FB4F839-B202-40A8-9052-FAF12A5335F1}"/>
    <cellStyle name="20% - Accent1 22 4 2 2 4" xfId="6254" xr:uid="{51FEE475-78BB-4946-A645-E1FBF468003C}"/>
    <cellStyle name="20% - Accent1 22 4 2 3" xfId="591" xr:uid="{32A5B66F-3031-4578-9B46-D6EB3E4DE483}"/>
    <cellStyle name="20% - Accent1 22 4 2 3 2" xfId="5534" xr:uid="{B6B913F3-D516-4998-94CA-FB2EB371482A}"/>
    <cellStyle name="20% - Accent1 22 4 2 3 2 2" xfId="9890" xr:uid="{8BD85089-0BCC-42BC-82F1-84A05D9C49D9}"/>
    <cellStyle name="20% - Accent1 22 4 2 3 3" xfId="6256" xr:uid="{0AE2BE3E-5EB7-4B22-87C0-C73F75AA694F}"/>
    <cellStyle name="20% - Accent1 22 4 2 4" xfId="4454" xr:uid="{C8B9E2F1-B4A5-4601-8E2E-E808D7ED37C3}"/>
    <cellStyle name="20% - Accent1 22 4 2 4 2" xfId="8810" xr:uid="{F9857693-776B-4274-87C5-637CB238D6F3}"/>
    <cellStyle name="20% - Accent1 22 4 2 5" xfId="6253" xr:uid="{E0F25BB7-5B02-4E98-B893-B1234745E722}"/>
    <cellStyle name="20% - Accent1 22 4 3" xfId="592" xr:uid="{C8E7C9E0-E60D-4E3D-990E-87D39F1BA864}"/>
    <cellStyle name="20% - Accent1 22 4 3 2" xfId="593" xr:uid="{E6B4153F-62AC-4EEB-99E9-1A9F4995BBE7}"/>
    <cellStyle name="20% - Accent1 22 4 3 2 2" xfId="5804" xr:uid="{AD94AEA8-E801-4B21-B653-E58C25A2386D}"/>
    <cellStyle name="20% - Accent1 22 4 3 2 2 2" xfId="10160" xr:uid="{D8382B46-5243-4FDC-989A-45A658C8FB09}"/>
    <cellStyle name="20% - Accent1 22 4 3 2 3" xfId="6258" xr:uid="{9F7B20A2-ABEA-407A-B0C0-C23EB4B74BCC}"/>
    <cellStyle name="20% - Accent1 22 4 3 3" xfId="4724" xr:uid="{A7E3B55F-766A-4C22-A9F9-98FD3A8B3857}"/>
    <cellStyle name="20% - Accent1 22 4 3 3 2" xfId="9080" xr:uid="{812F806E-7780-4282-8573-D185B4B36BD6}"/>
    <cellStyle name="20% - Accent1 22 4 3 4" xfId="6257" xr:uid="{2AD8FDFE-5646-49E1-80B0-2BEC90B3F273}"/>
    <cellStyle name="20% - Accent1 22 4 4" xfId="594" xr:uid="{9C444AC6-1BA5-4847-8E51-A9090436D4B6}"/>
    <cellStyle name="20% - Accent1 22 4 4 2" xfId="5264" xr:uid="{DB0025E4-09A6-4448-8365-8B3A1EB8F55E}"/>
    <cellStyle name="20% - Accent1 22 4 4 2 2" xfId="9620" xr:uid="{9806E8CB-8168-497F-8F78-6F359BD2F11C}"/>
    <cellStyle name="20% - Accent1 22 4 4 3" xfId="6259" xr:uid="{A948B987-6338-4C17-B639-5CECC1A2F7D1}"/>
    <cellStyle name="20% - Accent1 22 4 5" xfId="4094" xr:uid="{500198F5-211B-4A62-B5FC-2F3B1D071570}"/>
    <cellStyle name="20% - Accent1 22 4 5 2" xfId="8450" xr:uid="{BB382C5E-566C-4FDF-8280-CF8FECEFC6E2}"/>
    <cellStyle name="20% - Accent1 22 4 6" xfId="6252" xr:uid="{79642E65-8182-4D74-84D8-5B2FE78CF2D0}"/>
    <cellStyle name="20% - Accent1 22 5" xfId="595" xr:uid="{E15E80CC-EFED-4E53-91BA-0CEE12E62C5A}"/>
    <cellStyle name="20% - Accent1 22 5 2" xfId="596" xr:uid="{7D9A6842-5246-4744-9C39-0EDAF34216DA}"/>
    <cellStyle name="20% - Accent1 22 5 2 2" xfId="597" xr:uid="{05288BE1-2CBF-480D-9584-9D494081FF8E}"/>
    <cellStyle name="20% - Accent1 22 5 2 2 2" xfId="598" xr:uid="{B9B47472-4A11-49C2-B881-A2FFCE2B2306}"/>
    <cellStyle name="20% - Accent1 22 5 2 2 2 2" xfId="5984" xr:uid="{D25533EF-B3C8-419F-AF13-2F63AAE8D42A}"/>
    <cellStyle name="20% - Accent1 22 5 2 2 2 2 2" xfId="10340" xr:uid="{3B9644DA-FA4A-4BA9-A488-523D025AEC02}"/>
    <cellStyle name="20% - Accent1 22 5 2 2 2 3" xfId="6263" xr:uid="{29B27ED7-B658-44D4-85A4-82351F22E46F}"/>
    <cellStyle name="20% - Accent1 22 5 2 2 3" xfId="4904" xr:uid="{93B95C7E-B917-444C-8A80-E0536AAEC6F8}"/>
    <cellStyle name="20% - Accent1 22 5 2 2 3 2" xfId="9260" xr:uid="{0200D6DB-288C-43AB-AFF3-E7A6545EB7B2}"/>
    <cellStyle name="20% - Accent1 22 5 2 2 4" xfId="6262" xr:uid="{A29BC574-3E1F-42EC-871A-CBB197D31631}"/>
    <cellStyle name="20% - Accent1 22 5 2 3" xfId="599" xr:uid="{38BF07E1-8B3B-4F89-A3A6-C751E5585DA1}"/>
    <cellStyle name="20% - Accent1 22 5 2 3 2" xfId="5444" xr:uid="{B88722F4-6DA5-43A9-893A-BFC7FEDB9027}"/>
    <cellStyle name="20% - Accent1 22 5 2 3 2 2" xfId="9800" xr:uid="{F3B23D38-7C4E-45F1-B8D0-4F9F56373B4F}"/>
    <cellStyle name="20% - Accent1 22 5 2 3 3" xfId="6264" xr:uid="{3F11456D-AAD2-408E-BA16-8CA48D75714A}"/>
    <cellStyle name="20% - Accent1 22 5 2 4" xfId="4364" xr:uid="{FC054E73-92FE-4D15-8183-C96845D9050A}"/>
    <cellStyle name="20% - Accent1 22 5 2 4 2" xfId="8720" xr:uid="{987C311B-F630-49DD-BEDA-41AAF06B66DA}"/>
    <cellStyle name="20% - Accent1 22 5 2 5" xfId="6261" xr:uid="{1C94BA05-AB0C-4716-BBBE-C3536F447C79}"/>
    <cellStyle name="20% - Accent1 22 5 3" xfId="600" xr:uid="{F26130DF-D3B2-4B05-9610-78BD04C18914}"/>
    <cellStyle name="20% - Accent1 22 5 3 2" xfId="601" xr:uid="{C499760F-2605-44B7-BD07-D481FF8645C4}"/>
    <cellStyle name="20% - Accent1 22 5 3 2 2" xfId="5714" xr:uid="{73C0EEA0-D134-4701-892D-E47081C9FBB8}"/>
    <cellStyle name="20% - Accent1 22 5 3 2 2 2" xfId="10070" xr:uid="{53088420-E200-43FF-B5CF-9BD5E7B572AB}"/>
    <cellStyle name="20% - Accent1 22 5 3 2 3" xfId="6266" xr:uid="{F2B05A67-983A-4E57-B02A-1AC629B74649}"/>
    <cellStyle name="20% - Accent1 22 5 3 3" xfId="4634" xr:uid="{1F208D95-BD9C-4BEB-82EE-94F0E9AC113E}"/>
    <cellStyle name="20% - Accent1 22 5 3 3 2" xfId="8990" xr:uid="{36D4E387-C468-4670-9DD4-B30DC13FB29E}"/>
    <cellStyle name="20% - Accent1 22 5 3 4" xfId="6265" xr:uid="{08335342-D1F1-4AAB-B2D7-3EF9A9926D0D}"/>
    <cellStyle name="20% - Accent1 22 5 4" xfId="602" xr:uid="{E543D0F2-22AF-4CB5-A41E-C6EE4F014E5E}"/>
    <cellStyle name="20% - Accent1 22 5 4 2" xfId="5174" xr:uid="{1B886179-06AC-475C-B8F9-EEF831DD9952}"/>
    <cellStyle name="20% - Accent1 22 5 4 2 2" xfId="9530" xr:uid="{F23B3E6A-AF71-4629-93BB-8EC30F4A0CD1}"/>
    <cellStyle name="20% - Accent1 22 5 4 3" xfId="6267" xr:uid="{12F72A40-14B6-4527-8905-FED17CD476CE}"/>
    <cellStyle name="20% - Accent1 22 5 5" xfId="4184" xr:uid="{DB7F34E6-1E83-49C4-B338-4DAFD2C24BEC}"/>
    <cellStyle name="20% - Accent1 22 5 5 2" xfId="8540" xr:uid="{5D7DA854-03B0-4691-9C31-E91A290317A6}"/>
    <cellStyle name="20% - Accent1 22 5 6" xfId="6260" xr:uid="{2436FAB7-A20E-454D-BA39-8AB0DAEE55C6}"/>
    <cellStyle name="20% - Accent1 22 6" xfId="603" xr:uid="{BE09DC34-6F03-4508-A93F-6C93CD216FBB}"/>
    <cellStyle name="20% - Accent1 22 6 2" xfId="604" xr:uid="{6FDD55E2-A7EB-465C-9C5B-ACFEBE7EB91D}"/>
    <cellStyle name="20% - Accent1 22 6 2 2" xfId="605" xr:uid="{25F53211-047A-49D3-ADDC-825D4B61ED99}"/>
    <cellStyle name="20% - Accent1 22 6 2 2 2" xfId="5894" xr:uid="{47E0CA85-9447-479B-9C28-4C20B90E7239}"/>
    <cellStyle name="20% - Accent1 22 6 2 2 2 2" xfId="10250" xr:uid="{61829704-39F1-4D00-8F38-BE486E68488F}"/>
    <cellStyle name="20% - Accent1 22 6 2 2 3" xfId="6270" xr:uid="{8DED9BBF-073A-4E7E-BE36-193596388D08}"/>
    <cellStyle name="20% - Accent1 22 6 2 3" xfId="4814" xr:uid="{CBB5279F-EC99-4C09-B17A-1EC7CD097DD7}"/>
    <cellStyle name="20% - Accent1 22 6 2 3 2" xfId="9170" xr:uid="{BBFEE9DE-4C10-4A77-8998-908FFA9729F9}"/>
    <cellStyle name="20% - Accent1 22 6 2 4" xfId="6269" xr:uid="{C62D79A2-5F8C-4A63-B12C-B8392373C044}"/>
    <cellStyle name="20% - Accent1 22 6 3" xfId="606" xr:uid="{8FCA52C2-F6ED-4AE8-B6A6-0A34DB111FAD}"/>
    <cellStyle name="20% - Accent1 22 6 3 2" xfId="5354" xr:uid="{B69D4341-38B6-4CAC-B3B8-A336FA8ED60C}"/>
    <cellStyle name="20% - Accent1 22 6 3 2 2" xfId="9710" xr:uid="{782DFF1B-227C-4678-A627-7C26028C9F79}"/>
    <cellStyle name="20% - Accent1 22 6 3 3" xfId="6271" xr:uid="{1F5457F8-54BB-4E01-975E-B87307DAB9C9}"/>
    <cellStyle name="20% - Accent1 22 6 4" xfId="4274" xr:uid="{90F5F225-EFA3-427D-824F-1E824AEAD4CD}"/>
    <cellStyle name="20% - Accent1 22 6 4 2" xfId="8630" xr:uid="{A5F502BC-617E-445F-8EC4-903CEE15C63F}"/>
    <cellStyle name="20% - Accent1 22 6 5" xfId="6268" xr:uid="{E0B3BB68-4B08-4303-9424-7AFF9ACDA8B7}"/>
    <cellStyle name="20% - Accent1 22 7" xfId="607" xr:uid="{A366CBBB-9054-4FC0-9FF5-66C6A97DF8ED}"/>
    <cellStyle name="20% - Accent1 22 7 2" xfId="608" xr:uid="{2267D40E-0BA3-404F-9BC6-664294FF8B62}"/>
    <cellStyle name="20% - Accent1 22 7 2 2" xfId="5624" xr:uid="{5A73FF06-1C12-45C8-BD17-A656FCAFC3F2}"/>
    <cellStyle name="20% - Accent1 22 7 2 2 2" xfId="9980" xr:uid="{28E58758-CF45-468B-ADC1-A300DABB520F}"/>
    <cellStyle name="20% - Accent1 22 7 2 3" xfId="6273" xr:uid="{44731ED2-4975-4866-95AF-80AE5ED21DA7}"/>
    <cellStyle name="20% - Accent1 22 7 3" xfId="4544" xr:uid="{1670C0B5-359D-4AB9-B7E7-001C487467BB}"/>
    <cellStyle name="20% - Accent1 22 7 3 2" xfId="8900" xr:uid="{C4D1D87C-E564-4746-B03C-EB5DE1DD8612}"/>
    <cellStyle name="20% - Accent1 22 7 4" xfId="6272" xr:uid="{B7AE5ED8-3CB6-4F03-BA56-DDADAF43AD76}"/>
    <cellStyle name="20% - Accent1 22 8" xfId="609" xr:uid="{AE66481B-8419-4CF9-ABDB-ABA169A8CD84}"/>
    <cellStyle name="20% - Accent1 22 8 2" xfId="5084" xr:uid="{AD26E96D-3B7F-4256-B30C-1D9262174DEA}"/>
    <cellStyle name="20% - Accent1 22 8 2 2" xfId="9440" xr:uid="{D200F270-D0AD-4199-BCD7-C284F0347E59}"/>
    <cellStyle name="20% - Accent1 22 8 3" xfId="6274" xr:uid="{03833F9A-3EF7-49A4-8AA2-ECF6FAF585FC}"/>
    <cellStyle name="20% - Accent1 22 9" xfId="4003" xr:uid="{DB112EC2-A50C-4140-91D4-D270C0599ADD}"/>
    <cellStyle name="20% - Accent1 22 9 2" xfId="8360" xr:uid="{9B736F04-0892-42CE-B773-525734843B96}"/>
    <cellStyle name="20% - Accent1 3" xfId="610" xr:uid="{75DF1846-48DE-4895-B3EB-9DA4DA09C529}"/>
    <cellStyle name="20% - Accent1 4" xfId="611" xr:uid="{F581C312-6B0A-4F13-91B1-94069589CD98}"/>
    <cellStyle name="20% - Accent1 5" xfId="612" xr:uid="{9F63CA75-08AE-42C5-A514-D99DE1F94E28}"/>
    <cellStyle name="20% - Accent1 6" xfId="613" xr:uid="{F3CA26EA-0372-4907-83C6-958209C1C4F6}"/>
    <cellStyle name="20% - Accent1 7" xfId="614" xr:uid="{13B775F8-342E-41CB-AFCA-638458B6FE6B}"/>
    <cellStyle name="20% - Accent1 8" xfId="615" xr:uid="{A591D9F8-6D41-4898-BDFB-511F0559FE42}"/>
    <cellStyle name="20% - Accent1 9" xfId="616" xr:uid="{38F7FF93-D428-4956-B194-60BA04FA1B39}"/>
    <cellStyle name="20% - Accent2 10" xfId="617" xr:uid="{1BCBD05D-943E-438F-A00E-019DBF9FFB91}"/>
    <cellStyle name="20% - Accent2 11" xfId="618" xr:uid="{EA30DAAB-0867-4907-A6E4-D35D5730D8EA}"/>
    <cellStyle name="20% - Accent2 12" xfId="619" xr:uid="{6FF18F38-BCA3-4611-AD1D-B1FE5C584670}"/>
    <cellStyle name="20% - Accent2 13" xfId="620" xr:uid="{63619330-93DB-4F47-8C65-AA0628978AB7}"/>
    <cellStyle name="20% - Accent2 14" xfId="621" xr:uid="{94CFCA4A-3C40-458C-A379-A79F220ABBCB}"/>
    <cellStyle name="20% - Accent2 15" xfId="622" xr:uid="{149EBA46-3697-4A36-BBE2-8232456EDCDE}"/>
    <cellStyle name="20% - Accent2 16" xfId="623" xr:uid="{8EC2090D-AA77-44E3-9BB8-3219C42EFCB2}"/>
    <cellStyle name="20% - Accent2 17" xfId="624" xr:uid="{91DBBB2F-9F5B-4EF8-8FD4-D518B3B4CD8A}"/>
    <cellStyle name="20% - Accent2 18" xfId="625" xr:uid="{575C5A67-B8BD-40DA-97D8-86D574E68048}"/>
    <cellStyle name="20% - Accent2 19" xfId="626" xr:uid="{615A0B1B-BB6A-45DD-BA05-D5BF358A72DC}"/>
    <cellStyle name="20% - Accent2 2" xfId="627" xr:uid="{146D652E-AD4A-4884-90D7-BC6F1CD84838}"/>
    <cellStyle name="20% - Accent2 20" xfId="628" xr:uid="{C095BF68-6135-4417-9C94-889F60D77187}"/>
    <cellStyle name="20% - Accent2 21" xfId="629" xr:uid="{A7797DC4-60A6-46C3-8344-2B3661172065}"/>
    <cellStyle name="20% - Accent2 22" xfId="630" xr:uid="{3F30D0FB-02F0-41FD-89C6-A8460B7BAC6B}"/>
    <cellStyle name="20% - Accent2 22 10" xfId="6275" xr:uid="{0E86ECE2-A9C5-42DC-B7D9-9A386C077004}"/>
    <cellStyle name="20% - Accent2 22 2" xfId="631" xr:uid="{172E447B-9061-41F5-8957-7C7573A6D1A9}"/>
    <cellStyle name="20% - Accent2 22 2 2" xfId="632" xr:uid="{43A75E22-60C4-469F-A8D6-DAAF5328B4F0}"/>
    <cellStyle name="20% - Accent2 22 2 2 2" xfId="633" xr:uid="{F1596BB1-820E-4E89-9B90-FB890F97E19D}"/>
    <cellStyle name="20% - Accent2 22 2 2 2 2" xfId="634" xr:uid="{05A8EFDD-EAD5-4B87-849B-7CC212E848C8}"/>
    <cellStyle name="20% - Accent2 22 2 2 2 2 2" xfId="635" xr:uid="{036DB4AC-FF27-4C0B-832B-F0D79741BAD3}"/>
    <cellStyle name="20% - Accent2 22 2 2 2 2 2 2" xfId="636" xr:uid="{B0924B47-C96B-440C-B117-0D7B7A0D7940}"/>
    <cellStyle name="20% - Accent2 22 2 2 2 2 2 2 2" xfId="6134" xr:uid="{6DFFC937-EFD5-4777-9697-72D6EB85D51B}"/>
    <cellStyle name="20% - Accent2 22 2 2 2 2 2 2 2 2" xfId="10490" xr:uid="{DA64E355-E247-4D5E-9F77-D7C83E88E4F2}"/>
    <cellStyle name="20% - Accent2 22 2 2 2 2 2 2 3" xfId="6281" xr:uid="{25F04832-923B-4781-9B8D-8ED4F73575E1}"/>
    <cellStyle name="20% - Accent2 22 2 2 2 2 2 3" xfId="5054" xr:uid="{8C93578D-0602-40E0-9614-67C84A112726}"/>
    <cellStyle name="20% - Accent2 22 2 2 2 2 2 3 2" xfId="9410" xr:uid="{DEFF61A2-8C6B-476E-9957-8A840B2B82A4}"/>
    <cellStyle name="20% - Accent2 22 2 2 2 2 2 4" xfId="6280" xr:uid="{3E89416E-2AF0-4111-AA82-923F53EEA458}"/>
    <cellStyle name="20% - Accent2 22 2 2 2 2 3" xfId="637" xr:uid="{A745C362-C41A-4DAD-B3A6-BC9B3462F9DD}"/>
    <cellStyle name="20% - Accent2 22 2 2 2 2 3 2" xfId="5594" xr:uid="{CD3C0F7C-E8AA-4395-A0F5-A4083CCC707D}"/>
    <cellStyle name="20% - Accent2 22 2 2 2 2 3 2 2" xfId="9950" xr:uid="{E9C57199-7DB9-4BDE-9DEE-0E5CB520F343}"/>
    <cellStyle name="20% - Accent2 22 2 2 2 2 3 3" xfId="6282" xr:uid="{D370DC20-6F5A-4C40-86CE-CDAE986275ED}"/>
    <cellStyle name="20% - Accent2 22 2 2 2 2 4" xfId="4514" xr:uid="{39CF785C-23BE-4AA5-A527-E93C6D84A255}"/>
    <cellStyle name="20% - Accent2 22 2 2 2 2 4 2" xfId="8870" xr:uid="{F540AE6A-0466-4059-B655-558F8B5F4AF3}"/>
    <cellStyle name="20% - Accent2 22 2 2 2 2 5" xfId="6279" xr:uid="{41B5086F-C443-493A-BD12-991306336383}"/>
    <cellStyle name="20% - Accent2 22 2 2 2 3" xfId="638" xr:uid="{FF5D55EB-3F08-4B9E-B3C5-0717F884C080}"/>
    <cellStyle name="20% - Accent2 22 2 2 2 3 2" xfId="639" xr:uid="{4424DBEE-7C80-475F-BB4C-7F23384494C7}"/>
    <cellStyle name="20% - Accent2 22 2 2 2 3 2 2" xfId="5864" xr:uid="{10CA3B28-ED31-4E9F-A159-F97DEE6CFDF6}"/>
    <cellStyle name="20% - Accent2 22 2 2 2 3 2 2 2" xfId="10220" xr:uid="{F2209F91-4A79-426E-8FF0-EC6167CDFEE6}"/>
    <cellStyle name="20% - Accent2 22 2 2 2 3 2 3" xfId="6284" xr:uid="{A66DB36A-2AD0-46C7-AE48-1C6C82843FBF}"/>
    <cellStyle name="20% - Accent2 22 2 2 2 3 3" xfId="4784" xr:uid="{20A9ECC4-25A8-4CA5-B517-E615B616D513}"/>
    <cellStyle name="20% - Accent2 22 2 2 2 3 3 2" xfId="9140" xr:uid="{13AB9309-9C2B-425E-B410-75781D0B5E11}"/>
    <cellStyle name="20% - Accent2 22 2 2 2 3 4" xfId="6283" xr:uid="{C2672598-AAA6-4EA8-BBDD-50838259452F}"/>
    <cellStyle name="20% - Accent2 22 2 2 2 4" xfId="640" xr:uid="{13F6D396-BA56-43E3-9676-ACF6AEE325DE}"/>
    <cellStyle name="20% - Accent2 22 2 2 2 4 2" xfId="5324" xr:uid="{D364BEE8-47A8-475F-8A07-FD5BA89F80A0}"/>
    <cellStyle name="20% - Accent2 22 2 2 2 4 2 2" xfId="9680" xr:uid="{AA70BB48-DE3E-4BAD-8088-7E1A2061EEF9}"/>
    <cellStyle name="20% - Accent2 22 2 2 2 4 3" xfId="6285" xr:uid="{FD429E1D-2FF5-49BC-82E9-475EF6666429}"/>
    <cellStyle name="20% - Accent2 22 2 2 2 5" xfId="4154" xr:uid="{B3BDCD75-E9D9-4C74-B270-B3364AD364BD}"/>
    <cellStyle name="20% - Accent2 22 2 2 2 5 2" xfId="8510" xr:uid="{C18A3A7B-5952-408A-BF97-FDB596777932}"/>
    <cellStyle name="20% - Accent2 22 2 2 2 6" xfId="6278" xr:uid="{B332B979-35DC-4999-9909-F939D070F2DC}"/>
    <cellStyle name="20% - Accent2 22 2 2 3" xfId="641" xr:uid="{47A59709-6067-4193-817F-DB60842606C0}"/>
    <cellStyle name="20% - Accent2 22 2 2 3 2" xfId="642" xr:uid="{9F1F0B7F-DFE9-42B2-9613-E3522C1CB8DA}"/>
    <cellStyle name="20% - Accent2 22 2 2 3 2 2" xfId="643" xr:uid="{2A995DDB-2161-49BD-BE14-A19CE912A92D}"/>
    <cellStyle name="20% - Accent2 22 2 2 3 2 2 2" xfId="644" xr:uid="{DFB1EBAB-049C-44A8-8688-1514994CA8DB}"/>
    <cellStyle name="20% - Accent2 22 2 2 3 2 2 2 2" xfId="6002" xr:uid="{FE30F7CA-E5A5-496C-A353-3048D8B1106F}"/>
    <cellStyle name="20% - Accent2 22 2 2 3 2 2 2 2 2" xfId="10358" xr:uid="{F6F7D871-04E0-46E2-8335-DA052918CA4B}"/>
    <cellStyle name="20% - Accent2 22 2 2 3 2 2 2 3" xfId="6289" xr:uid="{B7B811E3-4780-4121-857A-B7AB1837C232}"/>
    <cellStyle name="20% - Accent2 22 2 2 3 2 2 3" xfId="4922" xr:uid="{6D628C24-109C-4CA3-9683-CB72BFB296EF}"/>
    <cellStyle name="20% - Accent2 22 2 2 3 2 2 3 2" xfId="9278" xr:uid="{DA6F94EA-F7A0-4A3E-AB0F-3CAF17D8EC4E}"/>
    <cellStyle name="20% - Accent2 22 2 2 3 2 2 4" xfId="6288" xr:uid="{CE0DA044-4A9B-400C-877C-B0F9B29E0503}"/>
    <cellStyle name="20% - Accent2 22 2 2 3 2 3" xfId="645" xr:uid="{854E59CD-FF7A-4EF7-9B10-FC6287E4DB1A}"/>
    <cellStyle name="20% - Accent2 22 2 2 3 2 3 2" xfId="5462" xr:uid="{971A466A-977A-4CB7-95A2-3A14469A212C}"/>
    <cellStyle name="20% - Accent2 22 2 2 3 2 3 2 2" xfId="9818" xr:uid="{3D3D912E-34D1-426C-804D-270FDAF256E4}"/>
    <cellStyle name="20% - Accent2 22 2 2 3 2 3 3" xfId="6290" xr:uid="{D40520D1-AB15-4031-A317-539F11D43556}"/>
    <cellStyle name="20% - Accent2 22 2 2 3 2 4" xfId="4382" xr:uid="{A921495A-CD2F-48D5-BAA6-861D51F2FE96}"/>
    <cellStyle name="20% - Accent2 22 2 2 3 2 4 2" xfId="8738" xr:uid="{378EA7A3-E0A6-493A-9536-199FE0D6B970}"/>
    <cellStyle name="20% - Accent2 22 2 2 3 2 5" xfId="6287" xr:uid="{A47E6620-5BD4-4FDE-98DF-94997810F068}"/>
    <cellStyle name="20% - Accent2 22 2 2 3 3" xfId="646" xr:uid="{CAA13D7E-847A-45F9-A9E3-E0DEF4617BAA}"/>
    <cellStyle name="20% - Accent2 22 2 2 3 3 2" xfId="647" xr:uid="{AFC12D09-7BB3-41A9-BE7E-1224A1FC17D7}"/>
    <cellStyle name="20% - Accent2 22 2 2 3 3 2 2" xfId="5732" xr:uid="{214D6AC8-8775-430B-9C2C-97F3C1752306}"/>
    <cellStyle name="20% - Accent2 22 2 2 3 3 2 2 2" xfId="10088" xr:uid="{65CFCEBB-ED05-432F-B83F-317A9F774834}"/>
    <cellStyle name="20% - Accent2 22 2 2 3 3 2 3" xfId="6292" xr:uid="{7B35CCC9-7128-488B-8A64-FBA7184EDEA1}"/>
    <cellStyle name="20% - Accent2 22 2 2 3 3 3" xfId="4652" xr:uid="{09DDF1C0-2867-43D0-A72D-1740D59D3281}"/>
    <cellStyle name="20% - Accent2 22 2 2 3 3 3 2" xfId="9008" xr:uid="{24600C1E-C7F1-491C-9D6C-4213CDB4D273}"/>
    <cellStyle name="20% - Accent2 22 2 2 3 3 4" xfId="6291" xr:uid="{4D1DB801-20CB-434D-8274-4937E3A064F3}"/>
    <cellStyle name="20% - Accent2 22 2 2 3 4" xfId="648" xr:uid="{5CCAB4DB-52B7-4D78-B16C-FAE5F98E2B1C}"/>
    <cellStyle name="20% - Accent2 22 2 2 3 4 2" xfId="5192" xr:uid="{9A08C0DA-0602-452E-9CFC-341AD23B24EA}"/>
    <cellStyle name="20% - Accent2 22 2 2 3 4 2 2" xfId="9548" xr:uid="{EB0F4EDC-0832-45DF-88C9-1FEC7EA4CD08}"/>
    <cellStyle name="20% - Accent2 22 2 2 3 4 3" xfId="6293" xr:uid="{3ED55D0C-65B8-4B94-9082-41DF4B937865}"/>
    <cellStyle name="20% - Accent2 22 2 2 3 5" xfId="4202" xr:uid="{BD006150-4F5C-4941-9244-5F561455C5A5}"/>
    <cellStyle name="20% - Accent2 22 2 2 3 5 2" xfId="8558" xr:uid="{DCC4F2C3-0530-41ED-901E-D6F8A427FA7F}"/>
    <cellStyle name="20% - Accent2 22 2 2 3 6" xfId="6286" xr:uid="{2FEDBE68-9C33-4EF9-9FC5-88FF02ABFCAA}"/>
    <cellStyle name="20% - Accent2 22 2 2 4" xfId="649" xr:uid="{6B9B8D0C-C183-4F64-A64D-629C8597CE53}"/>
    <cellStyle name="20% - Accent2 22 2 2 4 2" xfId="650" xr:uid="{7586261E-136D-450F-8C99-B0DABE662AD3}"/>
    <cellStyle name="20% - Accent2 22 2 2 4 2 2" xfId="651" xr:uid="{7288A473-B053-4B5A-B9BE-B1701D42DC30}"/>
    <cellStyle name="20% - Accent2 22 2 2 4 2 2 2" xfId="5954" xr:uid="{CEBC3BEE-34A2-407B-9612-B1D7C90B3557}"/>
    <cellStyle name="20% - Accent2 22 2 2 4 2 2 2 2" xfId="10310" xr:uid="{B1BCDF20-5B0A-4DAC-9C9E-2FC1EB292915}"/>
    <cellStyle name="20% - Accent2 22 2 2 4 2 2 3" xfId="6296" xr:uid="{3B81C166-D1FD-4658-8A5D-0EDAD0BA45B0}"/>
    <cellStyle name="20% - Accent2 22 2 2 4 2 3" xfId="4874" xr:uid="{891B449E-5C1B-42DA-B8F3-B15899FF94B8}"/>
    <cellStyle name="20% - Accent2 22 2 2 4 2 3 2" xfId="9230" xr:uid="{521DAEF0-BCE6-4245-AEC8-CE3BFA1EEDAC}"/>
    <cellStyle name="20% - Accent2 22 2 2 4 2 4" xfId="6295" xr:uid="{69B45571-4D47-4878-98BE-862B56152DEA}"/>
    <cellStyle name="20% - Accent2 22 2 2 4 3" xfId="652" xr:uid="{332BC48F-B4F2-498D-AE7D-BE1460433A7E}"/>
    <cellStyle name="20% - Accent2 22 2 2 4 3 2" xfId="5414" xr:uid="{4F31F108-6CB3-4AA2-AF44-3BB37443D1C4}"/>
    <cellStyle name="20% - Accent2 22 2 2 4 3 2 2" xfId="9770" xr:uid="{1C051BFF-2A00-4716-A14B-F797B42A5E2B}"/>
    <cellStyle name="20% - Accent2 22 2 2 4 3 3" xfId="6297" xr:uid="{B80FC4AE-4573-41D7-BDE9-9BD0B16BFE1D}"/>
    <cellStyle name="20% - Accent2 22 2 2 4 4" xfId="4334" xr:uid="{2F1DCB2A-2A4B-4739-825C-A272800CAFE7}"/>
    <cellStyle name="20% - Accent2 22 2 2 4 4 2" xfId="8690" xr:uid="{F741F0AB-A232-433B-9B47-48DA7E3D351A}"/>
    <cellStyle name="20% - Accent2 22 2 2 4 5" xfId="6294" xr:uid="{F0D24729-1C19-4B35-A170-376F110C9E0C}"/>
    <cellStyle name="20% - Accent2 22 2 2 5" xfId="653" xr:uid="{5457F6A6-4E1D-4927-9A57-90D8A6036F7B}"/>
    <cellStyle name="20% - Accent2 22 2 2 5 2" xfId="654" xr:uid="{474E7F2F-5907-4884-9137-E456E2168B1A}"/>
    <cellStyle name="20% - Accent2 22 2 2 5 2 2" xfId="5684" xr:uid="{1EAD2005-B2F0-407E-8B95-D60B657E2A0D}"/>
    <cellStyle name="20% - Accent2 22 2 2 5 2 2 2" xfId="10040" xr:uid="{64F460C9-860D-4050-9213-F71CC811756A}"/>
    <cellStyle name="20% - Accent2 22 2 2 5 2 3" xfId="6299" xr:uid="{F20B04A2-3521-4ADC-871D-5C478A2B4C9C}"/>
    <cellStyle name="20% - Accent2 22 2 2 5 3" xfId="4604" xr:uid="{FB5B41C0-5109-4A48-9F05-DF245DDC03C1}"/>
    <cellStyle name="20% - Accent2 22 2 2 5 3 2" xfId="8960" xr:uid="{13D70B32-0195-418E-9FDE-2FD13E5EF54E}"/>
    <cellStyle name="20% - Accent2 22 2 2 5 4" xfId="6298" xr:uid="{F9F8F59A-875C-4921-BCFB-43BCB0F50657}"/>
    <cellStyle name="20% - Accent2 22 2 2 6" xfId="655" xr:uid="{17C5F117-0043-4D8E-B6D4-87DD9EC7ED3C}"/>
    <cellStyle name="20% - Accent2 22 2 2 6 2" xfId="5144" xr:uid="{C539078F-6259-4E1C-B25A-EDE1F67D0EF9}"/>
    <cellStyle name="20% - Accent2 22 2 2 6 2 2" xfId="9500" xr:uid="{7081E1B1-79B1-47EE-BFCD-9ADA71A25146}"/>
    <cellStyle name="20% - Accent2 22 2 2 6 3" xfId="6300" xr:uid="{B4BBA30B-572F-4181-8F98-F85EEF82BB4B}"/>
    <cellStyle name="20% - Accent2 22 2 2 7" xfId="4022" xr:uid="{4972316F-4BC8-43F3-8355-BFD41A54F7F6}"/>
    <cellStyle name="20% - Accent2 22 2 2 7 2" xfId="8378" xr:uid="{5FDE8162-F0EC-4D02-97C1-A3C747C6AF3C}"/>
    <cellStyle name="20% - Accent2 22 2 2 8" xfId="6277" xr:uid="{A21A74D8-1828-45BD-82F9-83CCF6C6FC95}"/>
    <cellStyle name="20% - Accent2 22 2 3" xfId="656" xr:uid="{147540BB-A3E2-4B05-A685-6A7E4FAF8A39}"/>
    <cellStyle name="20% - Accent2 22 2 3 2" xfId="657" xr:uid="{B429471B-B281-46CF-8357-A44D5ED5C7EA}"/>
    <cellStyle name="20% - Accent2 22 2 3 2 2" xfId="658" xr:uid="{7E0B0DC6-6FF1-462F-8039-987DD4ADBC3D}"/>
    <cellStyle name="20% - Accent2 22 2 3 2 2 2" xfId="659" xr:uid="{C6DE9FBB-FCE8-444A-9159-064FE57776A4}"/>
    <cellStyle name="20% - Accent2 22 2 3 2 2 2 2" xfId="6089" xr:uid="{B74CA391-24A1-47F7-9C59-3AAAA4310B34}"/>
    <cellStyle name="20% - Accent2 22 2 3 2 2 2 2 2" xfId="10445" xr:uid="{4E6784DC-C65E-40A2-BFF4-57FB2F7E1894}"/>
    <cellStyle name="20% - Accent2 22 2 3 2 2 2 3" xfId="6304" xr:uid="{13485A19-36DD-49AD-8287-6A32D441CBEB}"/>
    <cellStyle name="20% - Accent2 22 2 3 2 2 3" xfId="5009" xr:uid="{3A6AE767-F902-438B-8503-B95C8A58892C}"/>
    <cellStyle name="20% - Accent2 22 2 3 2 2 3 2" xfId="9365" xr:uid="{E1FCD5A6-CE1F-4715-88DF-25973BEA233D}"/>
    <cellStyle name="20% - Accent2 22 2 3 2 2 4" xfId="6303" xr:uid="{9847953D-2949-42CB-974C-3DA5AFF720C3}"/>
    <cellStyle name="20% - Accent2 22 2 3 2 3" xfId="660" xr:uid="{AF788109-462A-4A66-8355-FFBB91C45FF5}"/>
    <cellStyle name="20% - Accent2 22 2 3 2 3 2" xfId="5549" xr:uid="{3767949B-A3E5-413E-A948-236785A014FE}"/>
    <cellStyle name="20% - Accent2 22 2 3 2 3 2 2" xfId="9905" xr:uid="{B6F61525-ABAC-4E1D-942F-CBC8711E4A78}"/>
    <cellStyle name="20% - Accent2 22 2 3 2 3 3" xfId="6305" xr:uid="{4B782751-ADE6-48B1-B826-F30858153630}"/>
    <cellStyle name="20% - Accent2 22 2 3 2 4" xfId="4469" xr:uid="{C5AC3806-2113-490B-8565-81968FB1805C}"/>
    <cellStyle name="20% - Accent2 22 2 3 2 4 2" xfId="8825" xr:uid="{D332A24D-950D-4643-849A-27BD92B1C43A}"/>
    <cellStyle name="20% - Accent2 22 2 3 2 5" xfId="6302" xr:uid="{B786C4BD-5FDC-45DB-82D6-24048ADD0B64}"/>
    <cellStyle name="20% - Accent2 22 2 3 3" xfId="661" xr:uid="{B4330777-222F-4598-B907-491B0DB77E4B}"/>
    <cellStyle name="20% - Accent2 22 2 3 3 2" xfId="662" xr:uid="{51CD5F14-CA4B-46D4-A7F6-168A91482DB2}"/>
    <cellStyle name="20% - Accent2 22 2 3 3 2 2" xfId="5819" xr:uid="{949A025D-69E4-4E8D-9532-DCA798656407}"/>
    <cellStyle name="20% - Accent2 22 2 3 3 2 2 2" xfId="10175" xr:uid="{5F46C26B-3831-4376-A60D-A8CFD9D4A069}"/>
    <cellStyle name="20% - Accent2 22 2 3 3 2 3" xfId="6307" xr:uid="{17D62EC9-A28A-4F5C-B207-302156698398}"/>
    <cellStyle name="20% - Accent2 22 2 3 3 3" xfId="4739" xr:uid="{74A5A6A5-8B43-48F5-984B-8A5513A656DA}"/>
    <cellStyle name="20% - Accent2 22 2 3 3 3 2" xfId="9095" xr:uid="{9A621C47-75C4-4AC2-A360-224786665ABA}"/>
    <cellStyle name="20% - Accent2 22 2 3 3 4" xfId="6306" xr:uid="{89CC01EB-107E-462C-80D3-C5F9BF02BCEF}"/>
    <cellStyle name="20% - Accent2 22 2 3 4" xfId="663" xr:uid="{9168D749-7EB9-4067-B8B2-CC74865750DB}"/>
    <cellStyle name="20% - Accent2 22 2 3 4 2" xfId="5279" xr:uid="{B9C1B688-AA85-41FC-922A-4CCF220ECF79}"/>
    <cellStyle name="20% - Accent2 22 2 3 4 2 2" xfId="9635" xr:uid="{415705F0-F506-4DE6-BEBE-94EFFE01C1D0}"/>
    <cellStyle name="20% - Accent2 22 2 3 4 3" xfId="6308" xr:uid="{FB505C30-FB8B-4931-83DE-85868D70EE19}"/>
    <cellStyle name="20% - Accent2 22 2 3 5" xfId="4109" xr:uid="{9567CD8D-2CA1-46A6-AEE3-799A3F7E3FFB}"/>
    <cellStyle name="20% - Accent2 22 2 3 5 2" xfId="8465" xr:uid="{13D98595-2ACA-4140-AFA5-80D17FA58A58}"/>
    <cellStyle name="20% - Accent2 22 2 3 6" xfId="6301" xr:uid="{383B2CCE-D2D0-4B53-AFFA-12BC46B382EA}"/>
    <cellStyle name="20% - Accent2 22 2 4" xfId="664" xr:uid="{A36996C6-34E6-41B6-AF78-E833C89D03BE}"/>
    <cellStyle name="20% - Accent2 22 2 4 2" xfId="665" xr:uid="{696367D1-7FB9-4A43-926F-DDCF4856F6DD}"/>
    <cellStyle name="20% - Accent2 22 2 4 2 2" xfId="666" xr:uid="{408FFAED-25E1-43B0-B0A6-92A2056FA8F7}"/>
    <cellStyle name="20% - Accent2 22 2 4 2 2 2" xfId="667" xr:uid="{E5C93758-723B-4204-9338-38D83F780A8B}"/>
    <cellStyle name="20% - Accent2 22 2 4 2 2 2 2" xfId="6001" xr:uid="{53B15F86-C855-4EFE-BD5C-ACE22E327933}"/>
    <cellStyle name="20% - Accent2 22 2 4 2 2 2 2 2" xfId="10357" xr:uid="{582CCEBD-5ED1-4460-97FC-1CAA88DC429E}"/>
    <cellStyle name="20% - Accent2 22 2 4 2 2 2 3" xfId="6312" xr:uid="{FB1327FD-5356-423D-95A5-337CC2F5AB19}"/>
    <cellStyle name="20% - Accent2 22 2 4 2 2 3" xfId="4921" xr:uid="{BC6890BD-893F-4310-A51D-91ED7EA33F19}"/>
    <cellStyle name="20% - Accent2 22 2 4 2 2 3 2" xfId="9277" xr:uid="{656DA4EC-EF5E-459D-ACBA-CE967B2E20DA}"/>
    <cellStyle name="20% - Accent2 22 2 4 2 2 4" xfId="6311" xr:uid="{46E6D3A1-0F4A-4ED2-A79D-7D4FD6CF7E13}"/>
    <cellStyle name="20% - Accent2 22 2 4 2 3" xfId="668" xr:uid="{B934072E-8AF8-4052-9726-413BCA85C628}"/>
    <cellStyle name="20% - Accent2 22 2 4 2 3 2" xfId="5461" xr:uid="{375795BB-BBB8-4952-829B-FD3C6FCB0C84}"/>
    <cellStyle name="20% - Accent2 22 2 4 2 3 2 2" xfId="9817" xr:uid="{A9DC083C-AB4E-44E3-A9A1-DC57B2D7EDBC}"/>
    <cellStyle name="20% - Accent2 22 2 4 2 3 3" xfId="6313" xr:uid="{B069E13D-5A92-4477-A3D4-9B96B7834605}"/>
    <cellStyle name="20% - Accent2 22 2 4 2 4" xfId="4381" xr:uid="{CD8BF52C-A50F-4680-ADC6-E29446FBB8A7}"/>
    <cellStyle name="20% - Accent2 22 2 4 2 4 2" xfId="8737" xr:uid="{BD48C827-8A88-47B6-BD8D-87186912B6E1}"/>
    <cellStyle name="20% - Accent2 22 2 4 2 5" xfId="6310" xr:uid="{07EBEB1A-E253-4CA7-B36A-11BA709FCAE2}"/>
    <cellStyle name="20% - Accent2 22 2 4 3" xfId="669" xr:uid="{30413BF8-B077-4BE1-BCEA-8AFDC7887428}"/>
    <cellStyle name="20% - Accent2 22 2 4 3 2" xfId="670" xr:uid="{C2946C7B-D550-4EA5-8C94-50C52DEDE4C7}"/>
    <cellStyle name="20% - Accent2 22 2 4 3 2 2" xfId="5731" xr:uid="{5C519A82-2337-4F59-AA68-D0A188AC2A2E}"/>
    <cellStyle name="20% - Accent2 22 2 4 3 2 2 2" xfId="10087" xr:uid="{74B27E48-25A6-46EA-8B94-133C5EED4FFC}"/>
    <cellStyle name="20% - Accent2 22 2 4 3 2 3" xfId="6315" xr:uid="{D4541FE2-6576-49E9-B591-5926B4EC2580}"/>
    <cellStyle name="20% - Accent2 22 2 4 3 3" xfId="4651" xr:uid="{EFB0CE61-1CCE-4979-B3A7-427B39C99E32}"/>
    <cellStyle name="20% - Accent2 22 2 4 3 3 2" xfId="9007" xr:uid="{72B7B612-CE24-48DE-B82B-5A1EA0E3026B}"/>
    <cellStyle name="20% - Accent2 22 2 4 3 4" xfId="6314" xr:uid="{9B5275E4-0EC8-46E5-9C7F-25610753300E}"/>
    <cellStyle name="20% - Accent2 22 2 4 4" xfId="671" xr:uid="{74A40AFF-CACF-4B06-9B0B-09723273E025}"/>
    <cellStyle name="20% - Accent2 22 2 4 4 2" xfId="5191" xr:uid="{218ACFFD-1139-4925-B65D-AD710E06D1E3}"/>
    <cellStyle name="20% - Accent2 22 2 4 4 2 2" xfId="9547" xr:uid="{EC54447A-66D8-44F6-8139-BF1D5C9B6060}"/>
    <cellStyle name="20% - Accent2 22 2 4 4 3" xfId="6316" xr:uid="{8E7A50B7-204F-4719-A10F-08767777FC2B}"/>
    <cellStyle name="20% - Accent2 22 2 4 5" xfId="4201" xr:uid="{69926D6C-8228-4EA9-B9C3-5EFEDD3096B0}"/>
    <cellStyle name="20% - Accent2 22 2 4 5 2" xfId="8557" xr:uid="{BFD6F1D7-628B-4602-BAE5-8ADEE384EA27}"/>
    <cellStyle name="20% - Accent2 22 2 4 6" xfId="6309" xr:uid="{755928A7-9F00-45DE-AF17-18A7F8031934}"/>
    <cellStyle name="20% - Accent2 22 2 5" xfId="672" xr:uid="{697CC777-4CB8-4F3D-B947-1C98394689CE}"/>
    <cellStyle name="20% - Accent2 22 2 5 2" xfId="673" xr:uid="{DF94BF16-4E87-44E1-9D1E-961308D8CDBB}"/>
    <cellStyle name="20% - Accent2 22 2 5 2 2" xfId="674" xr:uid="{A3DD867D-7BF5-4A4A-89BC-F122A6C636E4}"/>
    <cellStyle name="20% - Accent2 22 2 5 2 2 2" xfId="5909" xr:uid="{73D78A4B-F69F-490A-A8EA-35217D2EE871}"/>
    <cellStyle name="20% - Accent2 22 2 5 2 2 2 2" xfId="10265" xr:uid="{C4E88934-A939-4782-831B-AE43728AF5B8}"/>
    <cellStyle name="20% - Accent2 22 2 5 2 2 3" xfId="6319" xr:uid="{04D56624-2281-4866-9A9B-5DAC4910A8CB}"/>
    <cellStyle name="20% - Accent2 22 2 5 2 3" xfId="4829" xr:uid="{2EA6B9F0-4E28-4DD4-BDF1-9497930D9901}"/>
    <cellStyle name="20% - Accent2 22 2 5 2 3 2" xfId="9185" xr:uid="{41395F92-623B-4C5E-9A82-342D24184EEF}"/>
    <cellStyle name="20% - Accent2 22 2 5 2 4" xfId="6318" xr:uid="{66BF311B-EA06-4C2B-9686-0C169F4EBDD5}"/>
    <cellStyle name="20% - Accent2 22 2 5 3" xfId="675" xr:uid="{3D9F63C9-3804-4E3D-9C35-06B9662C77C9}"/>
    <cellStyle name="20% - Accent2 22 2 5 3 2" xfId="5369" xr:uid="{24E0F889-FF8A-4173-8C78-497257361CCC}"/>
    <cellStyle name="20% - Accent2 22 2 5 3 2 2" xfId="9725" xr:uid="{4EAEFB2A-0078-4AA6-9578-4A29FB08713B}"/>
    <cellStyle name="20% - Accent2 22 2 5 3 3" xfId="6320" xr:uid="{AD74A762-6E7B-4FE9-B7A1-C26CA1CC1818}"/>
    <cellStyle name="20% - Accent2 22 2 5 4" xfId="4289" xr:uid="{0D5D5A70-1A6A-442D-91A7-5076EC5C06F9}"/>
    <cellStyle name="20% - Accent2 22 2 5 4 2" xfId="8645" xr:uid="{00F07E2A-16F1-4D1C-93E3-5DADF54DCE86}"/>
    <cellStyle name="20% - Accent2 22 2 5 5" xfId="6317" xr:uid="{F9E738B7-87C4-42EF-B4BD-7E892C5D2746}"/>
    <cellStyle name="20% - Accent2 22 2 6" xfId="676" xr:uid="{47932839-E67C-4FB0-9320-6C0DF149996C}"/>
    <cellStyle name="20% - Accent2 22 2 6 2" xfId="677" xr:uid="{A40898AB-EB90-4B09-A7CC-F80453F82048}"/>
    <cellStyle name="20% - Accent2 22 2 6 2 2" xfId="5639" xr:uid="{31D0FF49-1A64-434C-96DD-2F1A919844D3}"/>
    <cellStyle name="20% - Accent2 22 2 6 2 2 2" xfId="9995" xr:uid="{E2877E45-1B65-4B04-B55C-1F12ABD0E335}"/>
    <cellStyle name="20% - Accent2 22 2 6 2 3" xfId="6322" xr:uid="{3D58712C-1751-4734-BE10-C83A91EEEE97}"/>
    <cellStyle name="20% - Accent2 22 2 6 3" xfId="4559" xr:uid="{027CFA09-4E74-4A85-A8A0-BC5383C91308}"/>
    <cellStyle name="20% - Accent2 22 2 6 3 2" xfId="8915" xr:uid="{4AE06F57-39F0-4F07-8213-F57C6428E6A0}"/>
    <cellStyle name="20% - Accent2 22 2 6 4" xfId="6321" xr:uid="{2303AF1D-1DDD-43A8-A340-CE3BBEA00C24}"/>
    <cellStyle name="20% - Accent2 22 2 7" xfId="678" xr:uid="{1C027876-E2D2-4742-93E5-758A9B69F09E}"/>
    <cellStyle name="20% - Accent2 22 2 7 2" xfId="5099" xr:uid="{A0F96E1D-3E2B-41E0-968C-4C161AD10458}"/>
    <cellStyle name="20% - Accent2 22 2 7 2 2" xfId="9455" xr:uid="{17C03584-28DB-4536-A35D-A4C12619484A}"/>
    <cellStyle name="20% - Accent2 22 2 7 3" xfId="6323" xr:uid="{50D84B0F-DB37-46AE-B49D-E579719E558D}"/>
    <cellStyle name="20% - Accent2 22 2 8" xfId="4021" xr:uid="{AD399885-BDAB-4BE1-8B2B-8DF58136BC8C}"/>
    <cellStyle name="20% - Accent2 22 2 8 2" xfId="8377" xr:uid="{A311191B-3472-4BCA-B6DD-8F74934C0B03}"/>
    <cellStyle name="20% - Accent2 22 2 9" xfId="6276" xr:uid="{D4C62F0B-6248-404E-94D4-17559EB13167}"/>
    <cellStyle name="20% - Accent2 22 3" xfId="679" xr:uid="{8A6AC60C-0C56-4561-B32F-FADF2163276D}"/>
    <cellStyle name="20% - Accent2 22 3 2" xfId="680" xr:uid="{26F2CAFC-A107-4383-B102-DE276E81E81B}"/>
    <cellStyle name="20% - Accent2 22 3 2 2" xfId="681" xr:uid="{4F0E073D-DA8F-4FB7-97E3-681A99BEA7B7}"/>
    <cellStyle name="20% - Accent2 22 3 2 2 2" xfId="682" xr:uid="{4C20590F-3BF3-4ED9-A855-AB66D1DEF0C4}"/>
    <cellStyle name="20% - Accent2 22 3 2 2 2 2" xfId="683" xr:uid="{F4179597-4D78-4095-8F2A-E15C84220B26}"/>
    <cellStyle name="20% - Accent2 22 3 2 2 2 2 2" xfId="6120" xr:uid="{468251B2-E0EC-4948-BADD-329B74DFE812}"/>
    <cellStyle name="20% - Accent2 22 3 2 2 2 2 2 2" xfId="10476" xr:uid="{1AA715EC-8DD7-42C3-992B-05AC446BCE27}"/>
    <cellStyle name="20% - Accent2 22 3 2 2 2 2 3" xfId="6328" xr:uid="{88E76F7C-AB71-489B-BFB7-D2A5A7AF600F}"/>
    <cellStyle name="20% - Accent2 22 3 2 2 2 3" xfId="5040" xr:uid="{6C2A6632-F7D4-4770-A705-484E36802192}"/>
    <cellStyle name="20% - Accent2 22 3 2 2 2 3 2" xfId="9396" xr:uid="{C1BCC8C2-8EEA-4B65-90EA-D319800D6DB8}"/>
    <cellStyle name="20% - Accent2 22 3 2 2 2 4" xfId="6327" xr:uid="{EC13472B-C16C-4E8C-934E-B41853047913}"/>
    <cellStyle name="20% - Accent2 22 3 2 2 3" xfId="684" xr:uid="{8DD649BE-9994-4A00-AACF-9439C0E0885B}"/>
    <cellStyle name="20% - Accent2 22 3 2 2 3 2" xfId="5580" xr:uid="{23C1D613-AF67-4A78-9504-42D22C5907D5}"/>
    <cellStyle name="20% - Accent2 22 3 2 2 3 2 2" xfId="9936" xr:uid="{C6F4DF8F-6CC8-4381-A468-538AF5D1BECA}"/>
    <cellStyle name="20% - Accent2 22 3 2 2 3 3" xfId="6329" xr:uid="{CDAC13C2-95FB-46D0-87FA-CF133A16692A}"/>
    <cellStyle name="20% - Accent2 22 3 2 2 4" xfId="4500" xr:uid="{980AE88C-E177-49AF-B347-516A428260A9}"/>
    <cellStyle name="20% - Accent2 22 3 2 2 4 2" xfId="8856" xr:uid="{DC8C72E6-68DB-40DE-AC54-8089CCD2DDC2}"/>
    <cellStyle name="20% - Accent2 22 3 2 2 5" xfId="6326" xr:uid="{90C15D4E-7F5C-4B99-9F4E-813E09AFC465}"/>
    <cellStyle name="20% - Accent2 22 3 2 3" xfId="685" xr:uid="{1A5ABF7C-F44A-41C4-AFCA-528EC76F1614}"/>
    <cellStyle name="20% - Accent2 22 3 2 3 2" xfId="686" xr:uid="{F3A6255B-7308-41E2-934F-9214AE2DB9A4}"/>
    <cellStyle name="20% - Accent2 22 3 2 3 2 2" xfId="5850" xr:uid="{15030412-2CBA-4E78-A5D8-18E65DF49FFF}"/>
    <cellStyle name="20% - Accent2 22 3 2 3 2 2 2" xfId="10206" xr:uid="{D1B498A6-8831-41D7-8F12-E31FCA83429C}"/>
    <cellStyle name="20% - Accent2 22 3 2 3 2 3" xfId="6331" xr:uid="{958BF262-9782-4A19-81F4-FE28A341CACF}"/>
    <cellStyle name="20% - Accent2 22 3 2 3 3" xfId="4770" xr:uid="{AC0AC6F4-DD26-4D22-B9B8-D87B4E9FECEF}"/>
    <cellStyle name="20% - Accent2 22 3 2 3 3 2" xfId="9126" xr:uid="{33E92746-449F-444D-B02D-241278C8877F}"/>
    <cellStyle name="20% - Accent2 22 3 2 3 4" xfId="6330" xr:uid="{5ACABEBF-C52A-43EE-A259-DBA8173E3B1F}"/>
    <cellStyle name="20% - Accent2 22 3 2 4" xfId="687" xr:uid="{E9AC2EF0-BF82-45DD-AB47-DCE3FC8C3F4E}"/>
    <cellStyle name="20% - Accent2 22 3 2 4 2" xfId="5310" xr:uid="{72CB5E13-6F09-4656-A9CA-47EC362E9669}"/>
    <cellStyle name="20% - Accent2 22 3 2 4 2 2" xfId="9666" xr:uid="{1E705586-971B-4FDC-BD0B-7B832CEBB422}"/>
    <cellStyle name="20% - Accent2 22 3 2 4 3" xfId="6332" xr:uid="{A0FA9B49-CD8E-4614-8911-0F8145872390}"/>
    <cellStyle name="20% - Accent2 22 3 2 5" xfId="4140" xr:uid="{9FAD7D15-1832-4E99-A592-291656F724D1}"/>
    <cellStyle name="20% - Accent2 22 3 2 5 2" xfId="8496" xr:uid="{175C770A-F009-4FD4-AF9D-2D72F2DED08F}"/>
    <cellStyle name="20% - Accent2 22 3 2 6" xfId="6325" xr:uid="{433DBA52-1B63-4F1A-832B-E9FB73DE8456}"/>
    <cellStyle name="20% - Accent2 22 3 3" xfId="688" xr:uid="{C1FEF4D4-E440-437A-A790-B8DD5D19D9C2}"/>
    <cellStyle name="20% - Accent2 22 3 3 2" xfId="689" xr:uid="{135BFFE9-D492-40BA-8E39-D1089BD15689}"/>
    <cellStyle name="20% - Accent2 22 3 3 2 2" xfId="690" xr:uid="{E1BBD182-B09C-4171-B849-1DF8592FD2DC}"/>
    <cellStyle name="20% - Accent2 22 3 3 2 2 2" xfId="691" xr:uid="{6A433ED9-53A9-4AC2-BC95-603E95F2E84A}"/>
    <cellStyle name="20% - Accent2 22 3 3 2 2 2 2" xfId="6003" xr:uid="{5A22E090-2159-4B98-9037-9C3FF6F756FD}"/>
    <cellStyle name="20% - Accent2 22 3 3 2 2 2 2 2" xfId="10359" xr:uid="{3BC796E8-FB4A-486F-8F8D-5C4E75514AEA}"/>
    <cellStyle name="20% - Accent2 22 3 3 2 2 2 3" xfId="6336" xr:uid="{7E739BFF-495F-413F-AB50-6D33E2C10E6F}"/>
    <cellStyle name="20% - Accent2 22 3 3 2 2 3" xfId="4923" xr:uid="{0D3F3B41-CB01-4BF9-B325-C020509ACFE3}"/>
    <cellStyle name="20% - Accent2 22 3 3 2 2 3 2" xfId="9279" xr:uid="{EB588F74-E64F-4CFE-B790-1DBA0F8BD20E}"/>
    <cellStyle name="20% - Accent2 22 3 3 2 2 4" xfId="6335" xr:uid="{20510795-93D6-44D6-86E9-095AA5B02EFB}"/>
    <cellStyle name="20% - Accent2 22 3 3 2 3" xfId="692" xr:uid="{3BBDB824-E78C-4669-8D81-D49F68B6F7D6}"/>
    <cellStyle name="20% - Accent2 22 3 3 2 3 2" xfId="5463" xr:uid="{77A2CDD5-B1B8-43D9-B549-06B225DD7923}"/>
    <cellStyle name="20% - Accent2 22 3 3 2 3 2 2" xfId="9819" xr:uid="{B9224766-51DD-4914-9ADB-45DE5F8C0E37}"/>
    <cellStyle name="20% - Accent2 22 3 3 2 3 3" xfId="6337" xr:uid="{617124E3-E967-4A06-9E07-FB059CE0ACAA}"/>
    <cellStyle name="20% - Accent2 22 3 3 2 4" xfId="4383" xr:uid="{562A1ABD-1248-4A88-8FDC-5AD8767AED68}"/>
    <cellStyle name="20% - Accent2 22 3 3 2 4 2" xfId="8739" xr:uid="{814F6024-C6AF-4740-BCF5-83256DE1C977}"/>
    <cellStyle name="20% - Accent2 22 3 3 2 5" xfId="6334" xr:uid="{45992DBE-6284-4B71-BE3E-3C5A58D253D1}"/>
    <cellStyle name="20% - Accent2 22 3 3 3" xfId="693" xr:uid="{B8034B4C-AE3C-4F6B-8A1F-9FAD70A3F7B8}"/>
    <cellStyle name="20% - Accent2 22 3 3 3 2" xfId="694" xr:uid="{A260B063-7078-4B34-88E3-594C1D7D5456}"/>
    <cellStyle name="20% - Accent2 22 3 3 3 2 2" xfId="5733" xr:uid="{E0DC53B5-C4BB-432E-8CF6-5008B635967E}"/>
    <cellStyle name="20% - Accent2 22 3 3 3 2 2 2" xfId="10089" xr:uid="{44867918-4BAF-4F8C-8B1C-F52466C00C89}"/>
    <cellStyle name="20% - Accent2 22 3 3 3 2 3" xfId="6339" xr:uid="{2745DF79-ECC3-4763-9FA4-572A5563C2D3}"/>
    <cellStyle name="20% - Accent2 22 3 3 3 3" xfId="4653" xr:uid="{905BD985-C987-4EB0-9376-90FB1E119595}"/>
    <cellStyle name="20% - Accent2 22 3 3 3 3 2" xfId="9009" xr:uid="{32B6320C-2E5F-4D64-800B-B6ADA96C460F}"/>
    <cellStyle name="20% - Accent2 22 3 3 3 4" xfId="6338" xr:uid="{760BDFCD-A152-4ED1-B7F4-5F88DE2156E8}"/>
    <cellStyle name="20% - Accent2 22 3 3 4" xfId="695" xr:uid="{7B666CB6-175D-4788-845A-DD37CEEC3236}"/>
    <cellStyle name="20% - Accent2 22 3 3 4 2" xfId="5193" xr:uid="{F1B8F0EB-56C0-4C6E-8643-1816EEAC8FF9}"/>
    <cellStyle name="20% - Accent2 22 3 3 4 2 2" xfId="9549" xr:uid="{BB420A58-2180-4298-AF94-43B680AE17BA}"/>
    <cellStyle name="20% - Accent2 22 3 3 4 3" xfId="6340" xr:uid="{36121D97-8EC6-43F7-8ECA-F602575435EC}"/>
    <cellStyle name="20% - Accent2 22 3 3 5" xfId="4203" xr:uid="{77268CFA-0E96-4FAF-BD83-A833991AC816}"/>
    <cellStyle name="20% - Accent2 22 3 3 5 2" xfId="8559" xr:uid="{552FB255-4BA5-4520-B21F-7FFB38440829}"/>
    <cellStyle name="20% - Accent2 22 3 3 6" xfId="6333" xr:uid="{E8980F6E-B880-46B4-9264-283D1784178B}"/>
    <cellStyle name="20% - Accent2 22 3 4" xfId="696" xr:uid="{465B00FC-2EDD-4DA0-9BDB-95A74B519640}"/>
    <cellStyle name="20% - Accent2 22 3 4 2" xfId="697" xr:uid="{CE834BD6-C40F-4EBD-BE92-41AD1F424D5D}"/>
    <cellStyle name="20% - Accent2 22 3 4 2 2" xfId="698" xr:uid="{8E6CA5BE-FAD4-44D6-B6FF-9F5B997D7338}"/>
    <cellStyle name="20% - Accent2 22 3 4 2 2 2" xfId="5940" xr:uid="{8AE5535A-D137-40AF-A410-DD97A219C69A}"/>
    <cellStyle name="20% - Accent2 22 3 4 2 2 2 2" xfId="10296" xr:uid="{A768023E-D9E9-4C4E-ACE2-7F878C0A8D4E}"/>
    <cellStyle name="20% - Accent2 22 3 4 2 2 3" xfId="6343" xr:uid="{44C76B5F-C4BA-48E0-8DA2-4CF53A270F69}"/>
    <cellStyle name="20% - Accent2 22 3 4 2 3" xfId="4860" xr:uid="{BFCF9A11-C1F7-44C5-B04A-1D28C570BEAD}"/>
    <cellStyle name="20% - Accent2 22 3 4 2 3 2" xfId="9216" xr:uid="{3FFB9A65-188C-4405-8534-0314029D9D98}"/>
    <cellStyle name="20% - Accent2 22 3 4 2 4" xfId="6342" xr:uid="{8688DDEC-B940-4FC2-BCC8-73CBAD4149B4}"/>
    <cellStyle name="20% - Accent2 22 3 4 3" xfId="699" xr:uid="{230E10EA-7D57-43B0-A5D2-8447A3FEF2E8}"/>
    <cellStyle name="20% - Accent2 22 3 4 3 2" xfId="5400" xr:uid="{4CF480AE-8D3F-4D3E-A423-A8171D9081D3}"/>
    <cellStyle name="20% - Accent2 22 3 4 3 2 2" xfId="9756" xr:uid="{6C1F4BBF-360D-4451-97B6-24D49D6ED983}"/>
    <cellStyle name="20% - Accent2 22 3 4 3 3" xfId="6344" xr:uid="{8BC56732-F55E-4D88-9DFC-E3C7441F7942}"/>
    <cellStyle name="20% - Accent2 22 3 4 4" xfId="4320" xr:uid="{417030C2-9242-4121-8870-15E118E44F8B}"/>
    <cellStyle name="20% - Accent2 22 3 4 4 2" xfId="8676" xr:uid="{9B46055B-28EA-450D-9660-C2124664BA21}"/>
    <cellStyle name="20% - Accent2 22 3 4 5" xfId="6341" xr:uid="{F188FFB6-E37F-4C4E-B5E4-86A9E82E1124}"/>
    <cellStyle name="20% - Accent2 22 3 5" xfId="700" xr:uid="{2DCF1E5E-0176-4125-8190-CEFD74816D57}"/>
    <cellStyle name="20% - Accent2 22 3 5 2" xfId="701" xr:uid="{EA7270E0-E8B1-4389-9C94-6D1E61487082}"/>
    <cellStyle name="20% - Accent2 22 3 5 2 2" xfId="5670" xr:uid="{9B12DB6B-0F37-4AB4-A023-988ECA1A7156}"/>
    <cellStyle name="20% - Accent2 22 3 5 2 2 2" xfId="10026" xr:uid="{D9392A6C-CE47-47F3-ADA1-56614D0E607F}"/>
    <cellStyle name="20% - Accent2 22 3 5 2 3" xfId="6346" xr:uid="{77B0F58D-9F30-4551-94F7-91723046714B}"/>
    <cellStyle name="20% - Accent2 22 3 5 3" xfId="4590" xr:uid="{A6AF9E6D-35EC-4252-989D-853BC1B9E91D}"/>
    <cellStyle name="20% - Accent2 22 3 5 3 2" xfId="8946" xr:uid="{BCA1B9DF-6033-4183-8905-23FD18C98A2F}"/>
    <cellStyle name="20% - Accent2 22 3 5 4" xfId="6345" xr:uid="{F14C11CB-C574-4B16-9353-F2535A8C01D9}"/>
    <cellStyle name="20% - Accent2 22 3 6" xfId="702" xr:uid="{AE926551-153D-4AE5-AE31-2D03EB806B2E}"/>
    <cellStyle name="20% - Accent2 22 3 6 2" xfId="5130" xr:uid="{FDBD68BF-00E5-4483-93B9-54500DCCF2BC}"/>
    <cellStyle name="20% - Accent2 22 3 6 2 2" xfId="9486" xr:uid="{F2D89CFD-6C31-4B1D-806C-1522264D723E}"/>
    <cellStyle name="20% - Accent2 22 3 6 3" xfId="6347" xr:uid="{742512C2-3A4B-4B7A-AB9E-3C26D1BEDA6F}"/>
    <cellStyle name="20% - Accent2 22 3 7" xfId="4023" xr:uid="{F5102A46-D7BE-4DAF-A5A9-AC654C6EC15C}"/>
    <cellStyle name="20% - Accent2 22 3 7 2" xfId="8379" xr:uid="{A8380BD5-A4BF-46E6-BA31-E819A72ADE5F}"/>
    <cellStyle name="20% - Accent2 22 3 8" xfId="6324" xr:uid="{74B933EF-413D-48FF-97FD-46B23097EEB9}"/>
    <cellStyle name="20% - Accent2 22 4" xfId="703" xr:uid="{061A092B-9943-4D21-8437-AE56FD563FE1}"/>
    <cellStyle name="20% - Accent2 22 4 2" xfId="704" xr:uid="{A6C7A188-10E9-461A-986A-E3FE3EA9366D}"/>
    <cellStyle name="20% - Accent2 22 4 2 2" xfId="705" xr:uid="{8FEC49F0-C9C2-41B0-901F-D73B3E57576A}"/>
    <cellStyle name="20% - Accent2 22 4 2 2 2" xfId="706" xr:uid="{F9AFB912-1FE3-4344-91A3-CE111F3C62A8}"/>
    <cellStyle name="20% - Accent2 22 4 2 2 2 2" xfId="6075" xr:uid="{DCE36603-151C-42A9-BCE8-1745E9AD0C86}"/>
    <cellStyle name="20% - Accent2 22 4 2 2 2 2 2" xfId="10431" xr:uid="{12D91832-BE5F-4017-B484-AE16A3882CE3}"/>
    <cellStyle name="20% - Accent2 22 4 2 2 2 3" xfId="6351" xr:uid="{2B0F2D5A-ED7E-4719-B34E-838133558923}"/>
    <cellStyle name="20% - Accent2 22 4 2 2 3" xfId="4995" xr:uid="{B3810905-A9AF-457D-A92E-CC954C3632E2}"/>
    <cellStyle name="20% - Accent2 22 4 2 2 3 2" xfId="9351" xr:uid="{E45F39C5-7CE1-4132-9F49-6A6D0D57697A}"/>
    <cellStyle name="20% - Accent2 22 4 2 2 4" xfId="6350" xr:uid="{BB858C84-0450-4B41-BABE-6A50A768E2A9}"/>
    <cellStyle name="20% - Accent2 22 4 2 3" xfId="707" xr:uid="{E5C1F4A7-891D-448B-824C-42D000238A83}"/>
    <cellStyle name="20% - Accent2 22 4 2 3 2" xfId="5535" xr:uid="{156B7B63-D278-4D6C-AF4F-C5F55AA040FC}"/>
    <cellStyle name="20% - Accent2 22 4 2 3 2 2" xfId="9891" xr:uid="{4FB12242-E3A8-418E-9303-3A97A380BFEB}"/>
    <cellStyle name="20% - Accent2 22 4 2 3 3" xfId="6352" xr:uid="{9B73D164-90BC-49D3-9DA9-712F6830CF53}"/>
    <cellStyle name="20% - Accent2 22 4 2 4" xfId="4455" xr:uid="{9FDB3716-41C3-4703-A6B3-40F8B1009C64}"/>
    <cellStyle name="20% - Accent2 22 4 2 4 2" xfId="8811" xr:uid="{B4EDDA4F-3A75-4B29-8D87-19FB4505C8C6}"/>
    <cellStyle name="20% - Accent2 22 4 2 5" xfId="6349" xr:uid="{85AE752A-416E-4044-8630-600C8D8D2580}"/>
    <cellStyle name="20% - Accent2 22 4 3" xfId="708" xr:uid="{B0A27FF5-CBF7-4E5A-8250-719F35C784A3}"/>
    <cellStyle name="20% - Accent2 22 4 3 2" xfId="709" xr:uid="{69C4CD2A-6FD8-4943-BA65-EC246D047279}"/>
    <cellStyle name="20% - Accent2 22 4 3 2 2" xfId="5805" xr:uid="{10E61416-E172-4ECC-8797-D64D2388780C}"/>
    <cellStyle name="20% - Accent2 22 4 3 2 2 2" xfId="10161" xr:uid="{A22A0F4C-DFD6-4D86-ACD9-8A983C1FD96A}"/>
    <cellStyle name="20% - Accent2 22 4 3 2 3" xfId="6354" xr:uid="{46140F8F-E732-4D07-AEA5-F1C4647FF9E6}"/>
    <cellStyle name="20% - Accent2 22 4 3 3" xfId="4725" xr:uid="{C839ED47-5F4A-4F1E-8160-3C304AE67736}"/>
    <cellStyle name="20% - Accent2 22 4 3 3 2" xfId="9081" xr:uid="{D34865FB-0B41-4520-A2FF-EF78F0794792}"/>
    <cellStyle name="20% - Accent2 22 4 3 4" xfId="6353" xr:uid="{5962E52F-847C-4C67-AE46-2E01A0C53762}"/>
    <cellStyle name="20% - Accent2 22 4 4" xfId="710" xr:uid="{F962F967-21CB-4DB4-8BE5-169608002636}"/>
    <cellStyle name="20% - Accent2 22 4 4 2" xfId="5265" xr:uid="{042E479F-538B-40E4-A848-3727D9DA2DE3}"/>
    <cellStyle name="20% - Accent2 22 4 4 2 2" xfId="9621" xr:uid="{AFE56155-9CE4-4184-8A9E-376B33F74F10}"/>
    <cellStyle name="20% - Accent2 22 4 4 3" xfId="6355" xr:uid="{044CC788-2E28-4BCA-AD63-D37D9C713BE9}"/>
    <cellStyle name="20% - Accent2 22 4 5" xfId="4095" xr:uid="{41AE353E-97FE-4D39-B398-458457762B81}"/>
    <cellStyle name="20% - Accent2 22 4 5 2" xfId="8451" xr:uid="{4DA746D0-3E69-4533-AD7D-32A15244452C}"/>
    <cellStyle name="20% - Accent2 22 4 6" xfId="6348" xr:uid="{4BCA3D9A-A9B9-410C-B1FE-68422F12D697}"/>
    <cellStyle name="20% - Accent2 22 5" xfId="711" xr:uid="{8023B712-8916-48EB-A582-727875F0F153}"/>
    <cellStyle name="20% - Accent2 22 5 2" xfId="712" xr:uid="{46EC3B18-7CFF-420B-B3D0-D85CC10EDC58}"/>
    <cellStyle name="20% - Accent2 22 5 2 2" xfId="713" xr:uid="{99365CB9-E639-4050-8540-6BE00B9132E5}"/>
    <cellStyle name="20% - Accent2 22 5 2 2 2" xfId="714" xr:uid="{98E1C679-3B17-438A-A5AF-8F4077D663C7}"/>
    <cellStyle name="20% - Accent2 22 5 2 2 2 2" xfId="5985" xr:uid="{9C0D9330-3594-434C-A787-B3B6B731848C}"/>
    <cellStyle name="20% - Accent2 22 5 2 2 2 2 2" xfId="10341" xr:uid="{AC975BE9-FCC9-4134-9132-D3362FC5C99C}"/>
    <cellStyle name="20% - Accent2 22 5 2 2 2 3" xfId="6359" xr:uid="{E24E9925-3C8E-4D44-BF73-54D057E06D6E}"/>
    <cellStyle name="20% - Accent2 22 5 2 2 3" xfId="4905" xr:uid="{190BD977-6EA4-4AD8-A0DA-B6D2F61E5229}"/>
    <cellStyle name="20% - Accent2 22 5 2 2 3 2" xfId="9261" xr:uid="{F9DB27CC-A8E2-4436-A7AB-328A1A27CB5F}"/>
    <cellStyle name="20% - Accent2 22 5 2 2 4" xfId="6358" xr:uid="{4E5C5B07-B30F-4B98-8F17-E290D517F316}"/>
    <cellStyle name="20% - Accent2 22 5 2 3" xfId="715" xr:uid="{F40EB47B-C9DF-4B4D-8E83-9EFD4A7F0F55}"/>
    <cellStyle name="20% - Accent2 22 5 2 3 2" xfId="5445" xr:uid="{8766913C-086A-4D31-8470-B8BD09AFEF8A}"/>
    <cellStyle name="20% - Accent2 22 5 2 3 2 2" xfId="9801" xr:uid="{30D8F43B-9DF0-460C-A3A8-5C47EC0FA0B2}"/>
    <cellStyle name="20% - Accent2 22 5 2 3 3" xfId="6360" xr:uid="{C58CF3F3-227E-4B8B-A205-393727E3A36A}"/>
    <cellStyle name="20% - Accent2 22 5 2 4" xfId="4365" xr:uid="{E9CEE77E-82E0-485A-9FDD-46A5B77DAAD8}"/>
    <cellStyle name="20% - Accent2 22 5 2 4 2" xfId="8721" xr:uid="{35A2D4BE-C5A7-4648-B545-6D95B3F7F868}"/>
    <cellStyle name="20% - Accent2 22 5 2 5" xfId="6357" xr:uid="{F16A9829-E0D4-4E38-91CA-EDDBF7990931}"/>
    <cellStyle name="20% - Accent2 22 5 3" xfId="716" xr:uid="{7D9FA4AA-8A1E-41DB-AA4E-8169A37B649B}"/>
    <cellStyle name="20% - Accent2 22 5 3 2" xfId="717" xr:uid="{F1D5BF3E-14E2-4C93-95AC-90A543E35F5B}"/>
    <cellStyle name="20% - Accent2 22 5 3 2 2" xfId="5715" xr:uid="{6011F5DB-22CD-4134-9B71-0C60A9B39667}"/>
    <cellStyle name="20% - Accent2 22 5 3 2 2 2" xfId="10071" xr:uid="{6E0B8281-75E8-49FF-8239-17CE5C5174A5}"/>
    <cellStyle name="20% - Accent2 22 5 3 2 3" xfId="6362" xr:uid="{050AEBC5-9697-43E0-A3A0-494CAA6B36A0}"/>
    <cellStyle name="20% - Accent2 22 5 3 3" xfId="4635" xr:uid="{1A50252A-15D3-4384-ACBE-5180302AEB22}"/>
    <cellStyle name="20% - Accent2 22 5 3 3 2" xfId="8991" xr:uid="{8517D73F-E0D6-43E7-B443-DB6B16528811}"/>
    <cellStyle name="20% - Accent2 22 5 3 4" xfId="6361" xr:uid="{699FFD0A-DD7D-441F-9915-D914A963AF8B}"/>
    <cellStyle name="20% - Accent2 22 5 4" xfId="718" xr:uid="{B053A591-6BCE-4036-BE10-8CA713116644}"/>
    <cellStyle name="20% - Accent2 22 5 4 2" xfId="5175" xr:uid="{25802BFD-855E-46EA-984B-694565AB593D}"/>
    <cellStyle name="20% - Accent2 22 5 4 2 2" xfId="9531" xr:uid="{F24E5B51-3A34-435F-8589-3D01B6D5F248}"/>
    <cellStyle name="20% - Accent2 22 5 4 3" xfId="6363" xr:uid="{643881D5-7C3C-4D8F-AB8D-6486227F58B9}"/>
    <cellStyle name="20% - Accent2 22 5 5" xfId="4185" xr:uid="{E5E238EE-90B8-47DF-BAD3-5788A2518484}"/>
    <cellStyle name="20% - Accent2 22 5 5 2" xfId="8541" xr:uid="{72CAFBED-725D-44DC-BB30-FC912FB945A3}"/>
    <cellStyle name="20% - Accent2 22 5 6" xfId="6356" xr:uid="{7744F343-71B3-4BA7-905F-81E40D41219F}"/>
    <cellStyle name="20% - Accent2 22 6" xfId="719" xr:uid="{9CA3B9F0-E451-48BC-AD1A-0BBAE671A310}"/>
    <cellStyle name="20% - Accent2 22 6 2" xfId="720" xr:uid="{CFFDF9DB-2F21-4F46-BE8F-B16BD1691D44}"/>
    <cellStyle name="20% - Accent2 22 6 2 2" xfId="721" xr:uid="{CD2E5AEC-C089-4D77-91C1-974A6DB315B5}"/>
    <cellStyle name="20% - Accent2 22 6 2 2 2" xfId="5895" xr:uid="{476BFCD6-3409-4215-9A52-B0228A3E2331}"/>
    <cellStyle name="20% - Accent2 22 6 2 2 2 2" xfId="10251" xr:uid="{E1C78CE8-EFE0-4F82-95CF-B9C214A2424C}"/>
    <cellStyle name="20% - Accent2 22 6 2 2 3" xfId="6366" xr:uid="{AA045035-8806-45B1-8C25-BCF069E26614}"/>
    <cellStyle name="20% - Accent2 22 6 2 3" xfId="4815" xr:uid="{1C675E24-7205-4413-99AF-755BA21F201C}"/>
    <cellStyle name="20% - Accent2 22 6 2 3 2" xfId="9171" xr:uid="{6771F6FF-0115-4957-9B8D-DBA93AFB278D}"/>
    <cellStyle name="20% - Accent2 22 6 2 4" xfId="6365" xr:uid="{7697AC4F-8B5B-4163-8B82-9600CCB74ED5}"/>
    <cellStyle name="20% - Accent2 22 6 3" xfId="722" xr:uid="{6B6E7119-93BD-43C3-9D96-258A7FABFD7A}"/>
    <cellStyle name="20% - Accent2 22 6 3 2" xfId="5355" xr:uid="{4A2EE2EB-C426-4DAC-B254-74669FE37E1A}"/>
    <cellStyle name="20% - Accent2 22 6 3 2 2" xfId="9711" xr:uid="{B9B8049D-C19F-4391-B69B-537F8E409A07}"/>
    <cellStyle name="20% - Accent2 22 6 3 3" xfId="6367" xr:uid="{A5673DD1-751F-49E9-8937-B27FF48C3B88}"/>
    <cellStyle name="20% - Accent2 22 6 4" xfId="4275" xr:uid="{0C483858-675D-42E6-BC6A-64A2F01FCF40}"/>
    <cellStyle name="20% - Accent2 22 6 4 2" xfId="8631" xr:uid="{DA7740B9-7D1C-475B-B8D9-A07B0764320E}"/>
    <cellStyle name="20% - Accent2 22 6 5" xfId="6364" xr:uid="{E27B803F-6D32-48F3-9A2F-313AA555C1E7}"/>
    <cellStyle name="20% - Accent2 22 7" xfId="723" xr:uid="{E834B48E-63FD-4E4F-AE6A-5BFDD703EF4B}"/>
    <cellStyle name="20% - Accent2 22 7 2" xfId="724" xr:uid="{65207327-EECE-4660-AA03-56C9A7E47F45}"/>
    <cellStyle name="20% - Accent2 22 7 2 2" xfId="5625" xr:uid="{3C372453-790C-4B0F-851C-31EE33D9BDFE}"/>
    <cellStyle name="20% - Accent2 22 7 2 2 2" xfId="9981" xr:uid="{08ABE078-5706-4138-BBBF-7A98D76CBA80}"/>
    <cellStyle name="20% - Accent2 22 7 2 3" xfId="6369" xr:uid="{ADAC802B-87E1-4011-97F1-E19FA2DE202F}"/>
    <cellStyle name="20% - Accent2 22 7 3" xfId="4545" xr:uid="{3C2AB62A-B19A-4E66-90A8-4F382D11B321}"/>
    <cellStyle name="20% - Accent2 22 7 3 2" xfId="8901" xr:uid="{C0C543FB-4F22-4841-BEC0-C5A0D780811B}"/>
    <cellStyle name="20% - Accent2 22 7 4" xfId="6368" xr:uid="{61165ECE-36A3-411F-BBCF-5355DE8A3243}"/>
    <cellStyle name="20% - Accent2 22 8" xfId="725" xr:uid="{52010E43-E7DD-4F68-AAAD-D95E25A9292A}"/>
    <cellStyle name="20% - Accent2 22 8 2" xfId="5085" xr:uid="{7FD3FBE6-D173-46DE-ACD5-3CD5BDB23B9D}"/>
    <cellStyle name="20% - Accent2 22 8 2 2" xfId="9441" xr:uid="{532D0147-6D29-41A3-A295-17CA7DB55EDC}"/>
    <cellStyle name="20% - Accent2 22 8 3" xfId="6370" xr:uid="{F8B4ADDF-1DDE-429C-A20E-77A5EB0C3B01}"/>
    <cellStyle name="20% - Accent2 22 9" xfId="4004" xr:uid="{744A5263-7F56-449F-939D-A4F66004D750}"/>
    <cellStyle name="20% - Accent2 22 9 2" xfId="8361" xr:uid="{CDA7515D-1C1C-4115-AEB5-74E577C85173}"/>
    <cellStyle name="20% - Accent2 3" xfId="726" xr:uid="{CFED1658-BFDE-4F09-A56F-AB293FBC3DE8}"/>
    <cellStyle name="20% - Accent2 4" xfId="727" xr:uid="{B95FECD6-5390-4825-A916-D610CCBE19EF}"/>
    <cellStyle name="20% - Accent2 5" xfId="728" xr:uid="{9F0A9E8C-32F4-4E8D-ACC7-158876AE0BA3}"/>
    <cellStyle name="20% - Accent2 6" xfId="729" xr:uid="{427AAEE1-BECC-4F5D-AF08-A6AFECDC78C0}"/>
    <cellStyle name="20% - Accent2 7" xfId="730" xr:uid="{1994EEE0-01A8-40C3-B004-394DB11D8405}"/>
    <cellStyle name="20% - Accent2 8" xfId="731" xr:uid="{40289CD0-E124-4367-A60C-FB0FA2B95C97}"/>
    <cellStyle name="20% - Accent2 9" xfId="732" xr:uid="{27863D41-068C-4426-92B7-5C3967AF5572}"/>
    <cellStyle name="20% - Accent3 10" xfId="733" xr:uid="{A6F254D1-8010-49B0-95D9-AA82A75F89C9}"/>
    <cellStyle name="20% - Accent3 11" xfId="734" xr:uid="{03A83536-BB77-436F-B242-9829850D3154}"/>
    <cellStyle name="20% - Accent3 12" xfId="735" xr:uid="{F9A65BAB-5BAF-473D-8A67-945C7DEED882}"/>
    <cellStyle name="20% - Accent3 13" xfId="736" xr:uid="{E6947F42-C538-489B-8863-FCC8CBFD0F8F}"/>
    <cellStyle name="20% - Accent3 14" xfId="737" xr:uid="{6CB51C32-F387-47FA-9D57-36FA6DF36900}"/>
    <cellStyle name="20% - Accent3 15" xfId="738" xr:uid="{A6220954-C7E6-48B1-96DA-9BCD7EDBED6B}"/>
    <cellStyle name="20% - Accent3 16" xfId="739" xr:uid="{37D41EB9-0982-4329-8949-E20F499FF666}"/>
    <cellStyle name="20% - Accent3 17" xfId="740" xr:uid="{6E42CC32-EDDF-4BD1-9023-7B8EAE923119}"/>
    <cellStyle name="20% - Accent3 18" xfId="741" xr:uid="{5AE0F293-B9C1-4D24-B3B0-5A0F17E1F964}"/>
    <cellStyle name="20% - Accent3 19" xfId="742" xr:uid="{8D610D50-5020-4FE9-ADDB-2442A5AB7B73}"/>
    <cellStyle name="20% - Accent3 2" xfId="743" xr:uid="{EA5FE7C3-E3CD-4A0F-AFDB-DDED6C0E4FD5}"/>
    <cellStyle name="20% - Accent3 20" xfId="744" xr:uid="{053EBB49-FCE3-411C-9574-E62264BFFAC9}"/>
    <cellStyle name="20% - Accent3 21" xfId="745" xr:uid="{8F1B6D29-E7CE-4DE1-9D3C-8095CAFE73D3}"/>
    <cellStyle name="20% - Accent3 22" xfId="746" xr:uid="{CD4DFABF-FEE2-4449-876D-F43C84632F16}"/>
    <cellStyle name="20% - Accent3 22 10" xfId="6371" xr:uid="{39094834-A01F-4A26-B273-2B2B7084C514}"/>
    <cellStyle name="20% - Accent3 22 2" xfId="747" xr:uid="{A7F5A5F0-7944-4BDB-9B61-91992CAF4BB6}"/>
    <cellStyle name="20% - Accent3 22 2 2" xfId="748" xr:uid="{979AFA23-821B-4F99-AE7B-5CF9ACD926BE}"/>
    <cellStyle name="20% - Accent3 22 2 2 2" xfId="749" xr:uid="{FA3CFA00-5B45-415F-BA5F-A96359A82462}"/>
    <cellStyle name="20% - Accent3 22 2 2 2 2" xfId="750" xr:uid="{4CA9036F-B4E1-4961-B12D-A5A6AB6DE560}"/>
    <cellStyle name="20% - Accent3 22 2 2 2 2 2" xfId="751" xr:uid="{ECB0D520-20CC-4D6F-9201-A7F687074FE2}"/>
    <cellStyle name="20% - Accent3 22 2 2 2 2 2 2" xfId="752" xr:uid="{3382445B-B639-4307-817B-A19CE0D084BA}"/>
    <cellStyle name="20% - Accent3 22 2 2 2 2 2 2 2" xfId="6135" xr:uid="{09C9C3CD-2713-4EE1-936E-267E4C337D9B}"/>
    <cellStyle name="20% - Accent3 22 2 2 2 2 2 2 2 2" xfId="10491" xr:uid="{18AC5170-5394-4B91-909D-F8732690E53C}"/>
    <cellStyle name="20% - Accent3 22 2 2 2 2 2 2 3" xfId="6377" xr:uid="{334E0BA0-0AC4-4C8D-8317-93884C63C320}"/>
    <cellStyle name="20% - Accent3 22 2 2 2 2 2 3" xfId="5055" xr:uid="{0F9ED71B-A95C-41EF-8E5A-D11C392BE149}"/>
    <cellStyle name="20% - Accent3 22 2 2 2 2 2 3 2" xfId="9411" xr:uid="{36FDE8A2-DC5E-4315-B0DC-2A1CC62813CE}"/>
    <cellStyle name="20% - Accent3 22 2 2 2 2 2 4" xfId="6376" xr:uid="{C9B5A805-B3C8-41BE-9DE0-EE7808D7DD05}"/>
    <cellStyle name="20% - Accent3 22 2 2 2 2 3" xfId="753" xr:uid="{F6113401-9F7E-4420-A5FD-52D239579639}"/>
    <cellStyle name="20% - Accent3 22 2 2 2 2 3 2" xfId="5595" xr:uid="{7B22C475-8B14-4550-9F74-5DF444C3828D}"/>
    <cellStyle name="20% - Accent3 22 2 2 2 2 3 2 2" xfId="9951" xr:uid="{340EE36D-0871-4962-AAED-73FF56C0C53B}"/>
    <cellStyle name="20% - Accent3 22 2 2 2 2 3 3" xfId="6378" xr:uid="{C79C4FB8-5EF3-4D61-8B44-0409DD0FDD46}"/>
    <cellStyle name="20% - Accent3 22 2 2 2 2 4" xfId="4515" xr:uid="{40BBDECB-271B-4C2E-ABEE-3D2F18262D8D}"/>
    <cellStyle name="20% - Accent3 22 2 2 2 2 4 2" xfId="8871" xr:uid="{26C2604F-FD27-444C-91DF-62BE664C337D}"/>
    <cellStyle name="20% - Accent3 22 2 2 2 2 5" xfId="6375" xr:uid="{F944A792-451D-4009-91DC-9E6758A3C1FC}"/>
    <cellStyle name="20% - Accent3 22 2 2 2 3" xfId="754" xr:uid="{F4777973-4BBF-4166-8A37-45853BB5DE23}"/>
    <cellStyle name="20% - Accent3 22 2 2 2 3 2" xfId="755" xr:uid="{9908F34A-8F29-4D6A-B497-8F04C59312F8}"/>
    <cellStyle name="20% - Accent3 22 2 2 2 3 2 2" xfId="5865" xr:uid="{44ED2AD6-BBE9-4FD6-86D2-CEC0C73BBBD8}"/>
    <cellStyle name="20% - Accent3 22 2 2 2 3 2 2 2" xfId="10221" xr:uid="{8202822E-8064-4458-8F84-6F119AA6AAFC}"/>
    <cellStyle name="20% - Accent3 22 2 2 2 3 2 3" xfId="6380" xr:uid="{D8543DBE-6788-4310-B7BF-1E8676A9B253}"/>
    <cellStyle name="20% - Accent3 22 2 2 2 3 3" xfId="4785" xr:uid="{19DD9640-34A0-4F4A-97F1-19B22EE63843}"/>
    <cellStyle name="20% - Accent3 22 2 2 2 3 3 2" xfId="9141" xr:uid="{80912623-4E30-4AAE-943A-52E51719F1B3}"/>
    <cellStyle name="20% - Accent3 22 2 2 2 3 4" xfId="6379" xr:uid="{346570E3-33B6-4AD6-920D-EF878137C24A}"/>
    <cellStyle name="20% - Accent3 22 2 2 2 4" xfId="756" xr:uid="{B9EAFC42-8FC8-4E18-9409-6047022B9467}"/>
    <cellStyle name="20% - Accent3 22 2 2 2 4 2" xfId="5325" xr:uid="{DEFB1466-CE9E-4B19-A86C-5A9E7D19E331}"/>
    <cellStyle name="20% - Accent3 22 2 2 2 4 2 2" xfId="9681" xr:uid="{5491DCC2-3548-4995-A62F-D38717569AD3}"/>
    <cellStyle name="20% - Accent3 22 2 2 2 4 3" xfId="6381" xr:uid="{0F7D5F4E-9825-428B-9FC7-296557DC2913}"/>
    <cellStyle name="20% - Accent3 22 2 2 2 5" xfId="4155" xr:uid="{68DCBA0A-D61F-4628-A3FB-2EFC05317A98}"/>
    <cellStyle name="20% - Accent3 22 2 2 2 5 2" xfId="8511" xr:uid="{698B860B-CAC1-4061-9A96-F8BA9E3458D4}"/>
    <cellStyle name="20% - Accent3 22 2 2 2 6" xfId="6374" xr:uid="{FE9F82BE-73A0-46D4-A393-8F4EDD58F3F7}"/>
    <cellStyle name="20% - Accent3 22 2 2 3" xfId="757" xr:uid="{0AC31AD9-7E61-42F5-8589-0713065A7A04}"/>
    <cellStyle name="20% - Accent3 22 2 2 3 2" xfId="758" xr:uid="{8C31A517-99E8-47F2-B960-D0140AEBFF80}"/>
    <cellStyle name="20% - Accent3 22 2 2 3 2 2" xfId="759" xr:uid="{A4949C37-A89F-4D50-8281-7C0603026AA1}"/>
    <cellStyle name="20% - Accent3 22 2 2 3 2 2 2" xfId="760" xr:uid="{7EFC6986-8A5C-42D1-9E4E-267883FFEF33}"/>
    <cellStyle name="20% - Accent3 22 2 2 3 2 2 2 2" xfId="6005" xr:uid="{8C951FD6-3D8A-401A-9B59-3F770A1C2319}"/>
    <cellStyle name="20% - Accent3 22 2 2 3 2 2 2 2 2" xfId="10361" xr:uid="{A72C2AA7-296A-4D9E-A31F-8356F5C7F4E4}"/>
    <cellStyle name="20% - Accent3 22 2 2 3 2 2 2 3" xfId="6385" xr:uid="{455FD4C4-3C6C-40D6-8983-FF39F84D9169}"/>
    <cellStyle name="20% - Accent3 22 2 2 3 2 2 3" xfId="4925" xr:uid="{C03AF451-8F1A-4E91-AF39-A00B52399B5C}"/>
    <cellStyle name="20% - Accent3 22 2 2 3 2 2 3 2" xfId="9281" xr:uid="{AE308923-3E4E-45DE-943E-46B208C04BBB}"/>
    <cellStyle name="20% - Accent3 22 2 2 3 2 2 4" xfId="6384" xr:uid="{73CE8AF7-6C85-411B-B304-3792B7679B5A}"/>
    <cellStyle name="20% - Accent3 22 2 2 3 2 3" xfId="761" xr:uid="{FC93875F-1EBA-4D53-B4CB-E26F7E61F91B}"/>
    <cellStyle name="20% - Accent3 22 2 2 3 2 3 2" xfId="5465" xr:uid="{53DA6B49-63B7-4475-AF40-79C11E79D644}"/>
    <cellStyle name="20% - Accent3 22 2 2 3 2 3 2 2" xfId="9821" xr:uid="{A51AF97F-5189-49CF-A5E0-23D4A4EEAF97}"/>
    <cellStyle name="20% - Accent3 22 2 2 3 2 3 3" xfId="6386" xr:uid="{B3DE5882-9275-426B-BA19-3ED95EC8F61D}"/>
    <cellStyle name="20% - Accent3 22 2 2 3 2 4" xfId="4385" xr:uid="{AD05B168-1397-4474-BF71-75FCA37525DC}"/>
    <cellStyle name="20% - Accent3 22 2 2 3 2 4 2" xfId="8741" xr:uid="{0F43F634-BE13-431B-9C40-F999BD42C986}"/>
    <cellStyle name="20% - Accent3 22 2 2 3 2 5" xfId="6383" xr:uid="{98DEF39E-1458-4CF9-815F-226F978FF14B}"/>
    <cellStyle name="20% - Accent3 22 2 2 3 3" xfId="762" xr:uid="{F61271DD-3F7F-4587-949E-A5BAD4544FA4}"/>
    <cellStyle name="20% - Accent3 22 2 2 3 3 2" xfId="763" xr:uid="{287D9854-5BFF-4AC1-ACBA-4426AE7405E8}"/>
    <cellStyle name="20% - Accent3 22 2 2 3 3 2 2" xfId="5735" xr:uid="{44D3F29C-ADA6-4831-A33B-AABE094F4942}"/>
    <cellStyle name="20% - Accent3 22 2 2 3 3 2 2 2" xfId="10091" xr:uid="{CC14D540-4E6E-472C-A0D4-B7E011E1691F}"/>
    <cellStyle name="20% - Accent3 22 2 2 3 3 2 3" xfId="6388" xr:uid="{698F1B78-2583-4334-9F47-A776E893E9E8}"/>
    <cellStyle name="20% - Accent3 22 2 2 3 3 3" xfId="4655" xr:uid="{AAB279BF-AEAC-4B82-B24E-120DA0933B94}"/>
    <cellStyle name="20% - Accent3 22 2 2 3 3 3 2" xfId="9011" xr:uid="{9AD543F4-EC9F-4A3B-BFB8-E556B3753924}"/>
    <cellStyle name="20% - Accent3 22 2 2 3 3 4" xfId="6387" xr:uid="{AE564AC1-3B2B-4819-8C8F-C898390C3703}"/>
    <cellStyle name="20% - Accent3 22 2 2 3 4" xfId="764" xr:uid="{F2613F05-8A52-4978-BFC8-741A45D8A009}"/>
    <cellStyle name="20% - Accent3 22 2 2 3 4 2" xfId="5195" xr:uid="{A56F1051-204E-43DC-9C6D-2F78A540405E}"/>
    <cellStyle name="20% - Accent3 22 2 2 3 4 2 2" xfId="9551" xr:uid="{45B09D4F-920C-4AF6-8D97-3F71E3B584E1}"/>
    <cellStyle name="20% - Accent3 22 2 2 3 4 3" xfId="6389" xr:uid="{53453C11-CE70-4307-811B-9444F28235BD}"/>
    <cellStyle name="20% - Accent3 22 2 2 3 5" xfId="4205" xr:uid="{15F36AB2-7873-4FC8-B42B-5E3A8033E616}"/>
    <cellStyle name="20% - Accent3 22 2 2 3 5 2" xfId="8561" xr:uid="{152947F9-79A6-45D5-B991-1541BCDF1B93}"/>
    <cellStyle name="20% - Accent3 22 2 2 3 6" xfId="6382" xr:uid="{AAFA785B-8979-4D63-BAAC-D2CC64AF5291}"/>
    <cellStyle name="20% - Accent3 22 2 2 4" xfId="765" xr:uid="{0BE3087D-10DE-4205-A6D9-9AED1B9C8026}"/>
    <cellStyle name="20% - Accent3 22 2 2 4 2" xfId="766" xr:uid="{64E1EB7E-B731-460E-95E9-49B61CC7E4A9}"/>
    <cellStyle name="20% - Accent3 22 2 2 4 2 2" xfId="767" xr:uid="{994DF274-6592-4C61-9B49-C044736B124D}"/>
    <cellStyle name="20% - Accent3 22 2 2 4 2 2 2" xfId="5955" xr:uid="{A8B8E864-1618-4F00-B1B2-BED97CEBBA48}"/>
    <cellStyle name="20% - Accent3 22 2 2 4 2 2 2 2" xfId="10311" xr:uid="{8B0D2F4B-824C-43BB-AFAB-DC3F6038CAC0}"/>
    <cellStyle name="20% - Accent3 22 2 2 4 2 2 3" xfId="6392" xr:uid="{E17E402F-6DD4-4A14-948A-52496FEABD7C}"/>
    <cellStyle name="20% - Accent3 22 2 2 4 2 3" xfId="4875" xr:uid="{A9B71513-AE3D-4C63-8B7B-C9903693A50A}"/>
    <cellStyle name="20% - Accent3 22 2 2 4 2 3 2" xfId="9231" xr:uid="{8A98D6AF-AC4E-40F4-A968-0DD114D88790}"/>
    <cellStyle name="20% - Accent3 22 2 2 4 2 4" xfId="6391" xr:uid="{4944B3D7-9391-4CDB-8ADD-667EB9F6F211}"/>
    <cellStyle name="20% - Accent3 22 2 2 4 3" xfId="768" xr:uid="{51109D16-2F6F-4FEA-9EF4-5EC670FEBB68}"/>
    <cellStyle name="20% - Accent3 22 2 2 4 3 2" xfId="5415" xr:uid="{F5D3B0B7-F9B0-467C-949D-CA7F23904AC8}"/>
    <cellStyle name="20% - Accent3 22 2 2 4 3 2 2" xfId="9771" xr:uid="{6C40B3AD-E665-43FC-A132-A13B2820CBA7}"/>
    <cellStyle name="20% - Accent3 22 2 2 4 3 3" xfId="6393" xr:uid="{48BD1916-FA14-4579-A444-AAC1222056EB}"/>
    <cellStyle name="20% - Accent3 22 2 2 4 4" xfId="4335" xr:uid="{1A64DD6C-6C82-4F85-AF15-E82999F604E7}"/>
    <cellStyle name="20% - Accent3 22 2 2 4 4 2" xfId="8691" xr:uid="{43BA6796-327C-4A78-99B2-1CE5BDB213EE}"/>
    <cellStyle name="20% - Accent3 22 2 2 4 5" xfId="6390" xr:uid="{3B4D55A0-0F81-488F-B63C-C4E064543EF8}"/>
    <cellStyle name="20% - Accent3 22 2 2 5" xfId="769" xr:uid="{5C2FACF7-DB55-4C18-9E16-93F5A44DB526}"/>
    <cellStyle name="20% - Accent3 22 2 2 5 2" xfId="770" xr:uid="{548A7D9E-475D-489D-91CF-E602C1FAAE97}"/>
    <cellStyle name="20% - Accent3 22 2 2 5 2 2" xfId="5685" xr:uid="{D31D04DD-6670-46DF-9FBA-2CDDB01FEFE9}"/>
    <cellStyle name="20% - Accent3 22 2 2 5 2 2 2" xfId="10041" xr:uid="{B1D4AFF5-8C9A-42A6-B727-1CCB95787621}"/>
    <cellStyle name="20% - Accent3 22 2 2 5 2 3" xfId="6395" xr:uid="{DB09DBB1-F600-449B-9808-9B6A66C3BA1B}"/>
    <cellStyle name="20% - Accent3 22 2 2 5 3" xfId="4605" xr:uid="{8B3B8282-4CB2-42C7-8873-67752DC93C3D}"/>
    <cellStyle name="20% - Accent3 22 2 2 5 3 2" xfId="8961" xr:uid="{E57B1745-4C6E-487E-BD8E-05AF04B256D7}"/>
    <cellStyle name="20% - Accent3 22 2 2 5 4" xfId="6394" xr:uid="{33F040ED-4DFA-424B-A78B-627CA94227BF}"/>
    <cellStyle name="20% - Accent3 22 2 2 6" xfId="771" xr:uid="{AE37A22C-E214-4BD3-AA73-5B1C48AA6EF3}"/>
    <cellStyle name="20% - Accent3 22 2 2 6 2" xfId="5145" xr:uid="{2EE5A653-1A14-414F-B67C-9B0F53315E2B}"/>
    <cellStyle name="20% - Accent3 22 2 2 6 2 2" xfId="9501" xr:uid="{BC208483-6204-4E6B-BD5C-81F9F2298D63}"/>
    <cellStyle name="20% - Accent3 22 2 2 6 3" xfId="6396" xr:uid="{1DFA8FA6-79E7-44A5-864F-C71E8DC89E1A}"/>
    <cellStyle name="20% - Accent3 22 2 2 7" xfId="4025" xr:uid="{7F6AB384-5B9A-41B7-8AB7-704E2314D5AB}"/>
    <cellStyle name="20% - Accent3 22 2 2 7 2" xfId="8381" xr:uid="{51B7A280-076B-44A3-B136-CD26E8B04496}"/>
    <cellStyle name="20% - Accent3 22 2 2 8" xfId="6373" xr:uid="{AAA87C47-4436-45AE-8CCD-D7B975979113}"/>
    <cellStyle name="20% - Accent3 22 2 3" xfId="772" xr:uid="{BC26849B-C1C0-4B91-94DF-C0A23360C4CC}"/>
    <cellStyle name="20% - Accent3 22 2 3 2" xfId="773" xr:uid="{ACFAB8CB-8878-40C3-B5BC-E4E84B7E053A}"/>
    <cellStyle name="20% - Accent3 22 2 3 2 2" xfId="774" xr:uid="{0FBDFB04-FF41-4120-A019-4C9E9398D0F0}"/>
    <cellStyle name="20% - Accent3 22 2 3 2 2 2" xfId="775" xr:uid="{0108031E-3C34-42A3-B576-91C0C5E2F2C8}"/>
    <cellStyle name="20% - Accent3 22 2 3 2 2 2 2" xfId="6090" xr:uid="{A132AD33-A8C2-4BB9-B266-2BFE5DA9682F}"/>
    <cellStyle name="20% - Accent3 22 2 3 2 2 2 2 2" xfId="10446" xr:uid="{8D05B4CA-EBAA-4FF7-872E-F946D455C296}"/>
    <cellStyle name="20% - Accent3 22 2 3 2 2 2 3" xfId="6400" xr:uid="{9192C204-182B-4D79-80C7-108B7E152A65}"/>
    <cellStyle name="20% - Accent3 22 2 3 2 2 3" xfId="5010" xr:uid="{2308B427-1F77-4564-87B5-BD2C40E9260A}"/>
    <cellStyle name="20% - Accent3 22 2 3 2 2 3 2" xfId="9366" xr:uid="{9DF7ACE6-DE2A-494D-9D7C-C6213C78203E}"/>
    <cellStyle name="20% - Accent3 22 2 3 2 2 4" xfId="6399" xr:uid="{3BE5C198-321D-4D51-A261-F163FC54F1CE}"/>
    <cellStyle name="20% - Accent3 22 2 3 2 3" xfId="776" xr:uid="{D002D8F7-588B-49C1-9479-10E944AE26CD}"/>
    <cellStyle name="20% - Accent3 22 2 3 2 3 2" xfId="5550" xr:uid="{7E7317E1-53B2-4F10-AC0A-B13588923DEC}"/>
    <cellStyle name="20% - Accent3 22 2 3 2 3 2 2" xfId="9906" xr:uid="{ADBB374E-AB23-40F4-BAD6-8D0650B39113}"/>
    <cellStyle name="20% - Accent3 22 2 3 2 3 3" xfId="6401" xr:uid="{782C0656-03B0-40B5-ADD6-5FF361E577C1}"/>
    <cellStyle name="20% - Accent3 22 2 3 2 4" xfId="4470" xr:uid="{EBABEE65-D032-4F09-A2EB-EA0EA0629685}"/>
    <cellStyle name="20% - Accent3 22 2 3 2 4 2" xfId="8826" xr:uid="{0C7C8D25-7C6F-4BD6-BE79-2C98D5054059}"/>
    <cellStyle name="20% - Accent3 22 2 3 2 5" xfId="6398" xr:uid="{B895E2B9-2F6A-49AE-9AF3-0942B1F04AE7}"/>
    <cellStyle name="20% - Accent3 22 2 3 3" xfId="777" xr:uid="{8763B046-D151-46CA-B755-4A5976EAC4D2}"/>
    <cellStyle name="20% - Accent3 22 2 3 3 2" xfId="778" xr:uid="{C1614F51-89F2-4805-9CA6-1E516EC4EFF3}"/>
    <cellStyle name="20% - Accent3 22 2 3 3 2 2" xfId="5820" xr:uid="{05DF8B79-B56B-4689-8A25-E49BA2FB8AB2}"/>
    <cellStyle name="20% - Accent3 22 2 3 3 2 2 2" xfId="10176" xr:uid="{EF6828F8-FF28-47CC-AA2B-B24C9795BE24}"/>
    <cellStyle name="20% - Accent3 22 2 3 3 2 3" xfId="6403" xr:uid="{059A250D-996C-4C98-8DCA-F93CCB9F396C}"/>
    <cellStyle name="20% - Accent3 22 2 3 3 3" xfId="4740" xr:uid="{B2CC117C-E250-41AA-82D1-5B9D16FF7293}"/>
    <cellStyle name="20% - Accent3 22 2 3 3 3 2" xfId="9096" xr:uid="{963335CC-AA13-49C5-9BCD-FB820A6393BC}"/>
    <cellStyle name="20% - Accent3 22 2 3 3 4" xfId="6402" xr:uid="{57E3245E-EC29-4C30-97D4-31D8893771DC}"/>
    <cellStyle name="20% - Accent3 22 2 3 4" xfId="779" xr:uid="{7D110771-D4BE-48F0-BB48-108BE63F7588}"/>
    <cellStyle name="20% - Accent3 22 2 3 4 2" xfId="5280" xr:uid="{6DA0700D-34B1-481B-A80D-B229D42E2F49}"/>
    <cellStyle name="20% - Accent3 22 2 3 4 2 2" xfId="9636" xr:uid="{E16C7844-0C5E-4E3F-B0AD-D54A536B7E0F}"/>
    <cellStyle name="20% - Accent3 22 2 3 4 3" xfId="6404" xr:uid="{AA9F3F14-234D-47EC-99EC-030B421000E6}"/>
    <cellStyle name="20% - Accent3 22 2 3 5" xfId="4110" xr:uid="{F74A5C9A-DE47-4613-AF38-9F05CA6EF25B}"/>
    <cellStyle name="20% - Accent3 22 2 3 5 2" xfId="8466" xr:uid="{2D0D06FF-CBD6-4CBA-85CF-16FA46A22F30}"/>
    <cellStyle name="20% - Accent3 22 2 3 6" xfId="6397" xr:uid="{2A539920-5202-464E-8C58-156D91EB17D7}"/>
    <cellStyle name="20% - Accent3 22 2 4" xfId="780" xr:uid="{FE4BE0EA-0A57-402C-8933-1726E787766E}"/>
    <cellStyle name="20% - Accent3 22 2 4 2" xfId="781" xr:uid="{3E9F1123-5DCF-4D3C-BC56-692FE9DF3698}"/>
    <cellStyle name="20% - Accent3 22 2 4 2 2" xfId="782" xr:uid="{7878A414-0F2F-44D6-A5D7-18E57D0EA505}"/>
    <cellStyle name="20% - Accent3 22 2 4 2 2 2" xfId="783" xr:uid="{43F273A9-DD7C-4327-B818-0019E96FA207}"/>
    <cellStyle name="20% - Accent3 22 2 4 2 2 2 2" xfId="6004" xr:uid="{86EB7C03-8BA1-4FDB-A256-5DE4C4B933B2}"/>
    <cellStyle name="20% - Accent3 22 2 4 2 2 2 2 2" xfId="10360" xr:uid="{8F537800-C28E-4DBF-8013-618A387DAE6E}"/>
    <cellStyle name="20% - Accent3 22 2 4 2 2 2 3" xfId="6408" xr:uid="{4DF58A1C-4EC6-4010-ABB4-A063096EF663}"/>
    <cellStyle name="20% - Accent3 22 2 4 2 2 3" xfId="4924" xr:uid="{DE97B631-37BA-4879-BD91-034EB0D743E6}"/>
    <cellStyle name="20% - Accent3 22 2 4 2 2 3 2" xfId="9280" xr:uid="{427005FF-D8E9-4341-8542-E8F64AF134CB}"/>
    <cellStyle name="20% - Accent3 22 2 4 2 2 4" xfId="6407" xr:uid="{84FEFC85-4E53-4C0B-B2C3-9E148A4DB6BB}"/>
    <cellStyle name="20% - Accent3 22 2 4 2 3" xfId="784" xr:uid="{9072AA12-C8C8-4731-B70B-508E281773E6}"/>
    <cellStyle name="20% - Accent3 22 2 4 2 3 2" xfId="5464" xr:uid="{25700AE6-1A97-47B0-82B2-61E1FABF75AA}"/>
    <cellStyle name="20% - Accent3 22 2 4 2 3 2 2" xfId="9820" xr:uid="{144F884F-E1FA-4343-8968-A1173D5EF6BF}"/>
    <cellStyle name="20% - Accent3 22 2 4 2 3 3" xfId="6409" xr:uid="{FE7AD9A7-82C4-4AED-9E59-F49CDD729AFA}"/>
    <cellStyle name="20% - Accent3 22 2 4 2 4" xfId="4384" xr:uid="{11BA8D9A-1C4B-4FE5-AF1C-6A051E5168F7}"/>
    <cellStyle name="20% - Accent3 22 2 4 2 4 2" xfId="8740" xr:uid="{AE8AFF8A-CE35-4130-A113-8BB2510261BC}"/>
    <cellStyle name="20% - Accent3 22 2 4 2 5" xfId="6406" xr:uid="{DE023AF9-D9D5-439D-B5EA-2F50ADCDFC38}"/>
    <cellStyle name="20% - Accent3 22 2 4 3" xfId="785" xr:uid="{09F436AE-8AA7-43D4-99CF-8C219AD8636A}"/>
    <cellStyle name="20% - Accent3 22 2 4 3 2" xfId="786" xr:uid="{7223396C-16AD-435A-B506-03B4D57FD816}"/>
    <cellStyle name="20% - Accent3 22 2 4 3 2 2" xfId="5734" xr:uid="{FAFE7F65-6068-4FF1-A83C-027D8B58A9FD}"/>
    <cellStyle name="20% - Accent3 22 2 4 3 2 2 2" xfId="10090" xr:uid="{A0864835-2255-4176-9DC0-3543EEC94A37}"/>
    <cellStyle name="20% - Accent3 22 2 4 3 2 3" xfId="6411" xr:uid="{E431A544-6E0A-4039-BA66-126F0B7DF6FC}"/>
    <cellStyle name="20% - Accent3 22 2 4 3 3" xfId="4654" xr:uid="{88001BBB-69B9-4B21-B3CE-B4B360A6417E}"/>
    <cellStyle name="20% - Accent3 22 2 4 3 3 2" xfId="9010" xr:uid="{562C320E-DE3A-4594-8C0D-B00218F67B42}"/>
    <cellStyle name="20% - Accent3 22 2 4 3 4" xfId="6410" xr:uid="{8C687C16-F1AB-4BE1-8CE7-2E9DBF4D87FC}"/>
    <cellStyle name="20% - Accent3 22 2 4 4" xfId="787" xr:uid="{EC6D69C6-30D6-44CF-BAA5-D3A668D46FF5}"/>
    <cellStyle name="20% - Accent3 22 2 4 4 2" xfId="5194" xr:uid="{249941FF-6815-4B8C-BF91-CE2D7E0CBD73}"/>
    <cellStyle name="20% - Accent3 22 2 4 4 2 2" xfId="9550" xr:uid="{8D7428AB-853C-44F3-BFC9-3617F67B4315}"/>
    <cellStyle name="20% - Accent3 22 2 4 4 3" xfId="6412" xr:uid="{2C517F1C-97D1-4DE7-8912-EBAC5DDD9DB4}"/>
    <cellStyle name="20% - Accent3 22 2 4 5" xfId="4204" xr:uid="{E7323FC8-A140-4A45-B154-D9903D90B564}"/>
    <cellStyle name="20% - Accent3 22 2 4 5 2" xfId="8560" xr:uid="{0B0427E4-C427-4E25-8890-03E3A58697CA}"/>
    <cellStyle name="20% - Accent3 22 2 4 6" xfId="6405" xr:uid="{53045946-C3A0-4A26-AE6D-7CE1F6A861D4}"/>
    <cellStyle name="20% - Accent3 22 2 5" xfId="788" xr:uid="{C4C9FF4D-7330-46FF-B639-D6AFE58F7BF9}"/>
    <cellStyle name="20% - Accent3 22 2 5 2" xfId="789" xr:uid="{4315663D-0A8F-47F5-B2A0-DD80213DB484}"/>
    <cellStyle name="20% - Accent3 22 2 5 2 2" xfId="790" xr:uid="{97409C91-CD37-42A0-A4EE-59C4E4AA5EFC}"/>
    <cellStyle name="20% - Accent3 22 2 5 2 2 2" xfId="5910" xr:uid="{052AB118-C858-468D-B8B8-9C605608D4BC}"/>
    <cellStyle name="20% - Accent3 22 2 5 2 2 2 2" xfId="10266" xr:uid="{E693CF88-D44F-47BA-9111-5A96321BA907}"/>
    <cellStyle name="20% - Accent3 22 2 5 2 2 3" xfId="6415" xr:uid="{7BB13CB9-DFAF-48C2-8593-6A4A23058276}"/>
    <cellStyle name="20% - Accent3 22 2 5 2 3" xfId="4830" xr:uid="{732E7571-0484-482F-A7B8-2417B9D00C97}"/>
    <cellStyle name="20% - Accent3 22 2 5 2 3 2" xfId="9186" xr:uid="{E2C39BA1-A261-42DF-98FE-5E305A70EECB}"/>
    <cellStyle name="20% - Accent3 22 2 5 2 4" xfId="6414" xr:uid="{72A959A6-2CDE-4CEB-BA2B-55D37B89F471}"/>
    <cellStyle name="20% - Accent3 22 2 5 3" xfId="791" xr:uid="{ECC948A0-9475-435A-BE37-62EBA0D132BD}"/>
    <cellStyle name="20% - Accent3 22 2 5 3 2" xfId="5370" xr:uid="{B58A0171-BC70-4E09-9050-34DDB9303446}"/>
    <cellStyle name="20% - Accent3 22 2 5 3 2 2" xfId="9726" xr:uid="{BC81A643-4E36-4C66-B8C5-C0BAE6EFAFB1}"/>
    <cellStyle name="20% - Accent3 22 2 5 3 3" xfId="6416" xr:uid="{13388BAC-F09E-4389-983E-67E6DCA47AB6}"/>
    <cellStyle name="20% - Accent3 22 2 5 4" xfId="4290" xr:uid="{F93253C1-F2B6-44D2-AF18-DD4B15BE8FCD}"/>
    <cellStyle name="20% - Accent3 22 2 5 4 2" xfId="8646" xr:uid="{22ADFF3C-BC83-470E-9D41-64051B3BC5AB}"/>
    <cellStyle name="20% - Accent3 22 2 5 5" xfId="6413" xr:uid="{F2985FD3-7D08-4A1E-B046-B9774FBFFACD}"/>
    <cellStyle name="20% - Accent3 22 2 6" xfId="792" xr:uid="{54F4DC7F-3CA5-4447-9602-F9E310290AA1}"/>
    <cellStyle name="20% - Accent3 22 2 6 2" xfId="793" xr:uid="{849885F3-FD49-443B-B077-68CC8A1542C2}"/>
    <cellStyle name="20% - Accent3 22 2 6 2 2" xfId="5640" xr:uid="{C492CF3B-2C15-4D76-BBC7-1EEE932AAFF2}"/>
    <cellStyle name="20% - Accent3 22 2 6 2 2 2" xfId="9996" xr:uid="{DDF2D89B-53BE-4A06-A87C-3B5AD72B8EFD}"/>
    <cellStyle name="20% - Accent3 22 2 6 2 3" xfId="6418" xr:uid="{5B6F3266-485D-4480-BB53-C1854E0D426A}"/>
    <cellStyle name="20% - Accent3 22 2 6 3" xfId="4560" xr:uid="{8F72ADD9-BB3C-47F8-9D4C-A4D0A5D79403}"/>
    <cellStyle name="20% - Accent3 22 2 6 3 2" xfId="8916" xr:uid="{72AF1EA8-5E6D-408C-AC46-C1FC57B117A0}"/>
    <cellStyle name="20% - Accent3 22 2 6 4" xfId="6417" xr:uid="{08891413-6C69-4D9D-82AD-268B39A44B00}"/>
    <cellStyle name="20% - Accent3 22 2 7" xfId="794" xr:uid="{84D9C29A-1E39-41B4-A872-736D59045957}"/>
    <cellStyle name="20% - Accent3 22 2 7 2" xfId="5100" xr:uid="{899F6AEA-24D5-48DF-9B78-94634BB94824}"/>
    <cellStyle name="20% - Accent3 22 2 7 2 2" xfId="9456" xr:uid="{817E3DCB-9588-4803-B6EF-471DC3914639}"/>
    <cellStyle name="20% - Accent3 22 2 7 3" xfId="6419" xr:uid="{E8958085-3235-4C15-AB17-1D482F330A39}"/>
    <cellStyle name="20% - Accent3 22 2 8" xfId="4024" xr:uid="{A29EA197-B0F7-4E57-BF3C-68ACE9E34ABA}"/>
    <cellStyle name="20% - Accent3 22 2 8 2" xfId="8380" xr:uid="{F1B82304-575F-4E80-BDC8-5094028924B2}"/>
    <cellStyle name="20% - Accent3 22 2 9" xfId="6372" xr:uid="{2F8B134C-A413-4623-BE03-A083DF1A3428}"/>
    <cellStyle name="20% - Accent3 22 3" xfId="795" xr:uid="{13CC58D4-C5A9-4D8E-8259-279BB1E02F22}"/>
    <cellStyle name="20% - Accent3 22 3 2" xfId="796" xr:uid="{592B3F6D-C5FE-45D5-8ADE-98D48F3C25A1}"/>
    <cellStyle name="20% - Accent3 22 3 2 2" xfId="797" xr:uid="{5E97874F-22BE-478A-808B-8713F9571788}"/>
    <cellStyle name="20% - Accent3 22 3 2 2 2" xfId="798" xr:uid="{15B9F94F-F69D-4FCB-BB1D-EC28FD75E925}"/>
    <cellStyle name="20% - Accent3 22 3 2 2 2 2" xfId="799" xr:uid="{ECE0B6B8-C23D-4FDD-A465-16FB51F1EB59}"/>
    <cellStyle name="20% - Accent3 22 3 2 2 2 2 2" xfId="6121" xr:uid="{0A6EB91A-54D3-4C99-818E-719D46DE1B1B}"/>
    <cellStyle name="20% - Accent3 22 3 2 2 2 2 2 2" xfId="10477" xr:uid="{C7035F89-F745-4014-AB53-50E41F2A25CA}"/>
    <cellStyle name="20% - Accent3 22 3 2 2 2 2 3" xfId="6424" xr:uid="{B4000576-A540-4687-A6FA-6724DBC4A4C7}"/>
    <cellStyle name="20% - Accent3 22 3 2 2 2 3" xfId="5041" xr:uid="{159D81F9-50FD-4B94-A53C-2AAE644FFF48}"/>
    <cellStyle name="20% - Accent3 22 3 2 2 2 3 2" xfId="9397" xr:uid="{742628FD-925F-4FDC-A6A7-34A1BBFFB24C}"/>
    <cellStyle name="20% - Accent3 22 3 2 2 2 4" xfId="6423" xr:uid="{592487FD-BD5C-464C-8A3F-AA2F140C7CBE}"/>
    <cellStyle name="20% - Accent3 22 3 2 2 3" xfId="800" xr:uid="{9C27C264-3582-47EA-B5F0-D58807CA107E}"/>
    <cellStyle name="20% - Accent3 22 3 2 2 3 2" xfId="5581" xr:uid="{DD42BBEF-F9FB-4768-89B5-A22801019BA4}"/>
    <cellStyle name="20% - Accent3 22 3 2 2 3 2 2" xfId="9937" xr:uid="{8DDAA1BB-0B7B-41A8-B65D-D567ACC5B2F5}"/>
    <cellStyle name="20% - Accent3 22 3 2 2 3 3" xfId="6425" xr:uid="{AE312928-DB5F-46B1-BCE8-0AA4272B92C1}"/>
    <cellStyle name="20% - Accent3 22 3 2 2 4" xfId="4501" xr:uid="{94902D47-D073-42BB-977B-ABBA1B426006}"/>
    <cellStyle name="20% - Accent3 22 3 2 2 4 2" xfId="8857" xr:uid="{23FA657E-FB28-46D8-8294-0CA991739682}"/>
    <cellStyle name="20% - Accent3 22 3 2 2 5" xfId="6422" xr:uid="{F00188A1-6E38-44F5-8CCB-9BAC3BC76003}"/>
    <cellStyle name="20% - Accent3 22 3 2 3" xfId="801" xr:uid="{F59861F4-70F8-46DC-9E5C-4F626FA72C27}"/>
    <cellStyle name="20% - Accent3 22 3 2 3 2" xfId="802" xr:uid="{459CFB7F-51D7-49CA-AABB-FF0FD6C67981}"/>
    <cellStyle name="20% - Accent3 22 3 2 3 2 2" xfId="5851" xr:uid="{6E095425-A8D9-4B6E-A388-929007B1657D}"/>
    <cellStyle name="20% - Accent3 22 3 2 3 2 2 2" xfId="10207" xr:uid="{04190C6F-D857-448A-AF4B-3596F84286EF}"/>
    <cellStyle name="20% - Accent3 22 3 2 3 2 3" xfId="6427" xr:uid="{427A7DD8-6FDA-4A5D-AAEB-459CE21EC5B8}"/>
    <cellStyle name="20% - Accent3 22 3 2 3 3" xfId="4771" xr:uid="{2F4018F2-9201-4F40-B61E-D57C82210648}"/>
    <cellStyle name="20% - Accent3 22 3 2 3 3 2" xfId="9127" xr:uid="{0DA9C6D2-3E65-47CF-BBB2-E54081460CEC}"/>
    <cellStyle name="20% - Accent3 22 3 2 3 4" xfId="6426" xr:uid="{8FB32ED2-7511-4E7F-9162-48E2A99ED05A}"/>
    <cellStyle name="20% - Accent3 22 3 2 4" xfId="803" xr:uid="{35A6FA58-7DEE-45F0-ABB6-1E40DA3B4D20}"/>
    <cellStyle name="20% - Accent3 22 3 2 4 2" xfId="5311" xr:uid="{5AA23B95-8DE4-467B-9A61-46FA276EF0EF}"/>
    <cellStyle name="20% - Accent3 22 3 2 4 2 2" xfId="9667" xr:uid="{9D54FD46-6F02-45E7-878A-9FF20011EC99}"/>
    <cellStyle name="20% - Accent3 22 3 2 4 3" xfId="6428" xr:uid="{785DC524-4823-49CC-89DE-E5DB1E707E6C}"/>
    <cellStyle name="20% - Accent3 22 3 2 5" xfId="4141" xr:uid="{CDFFECE7-5B81-4299-A52D-3C10ED143643}"/>
    <cellStyle name="20% - Accent3 22 3 2 5 2" xfId="8497" xr:uid="{D4B0F581-863C-49CD-BB21-AC7FAED42566}"/>
    <cellStyle name="20% - Accent3 22 3 2 6" xfId="6421" xr:uid="{D3E9EF60-AF6D-464F-A646-757D9367BB5F}"/>
    <cellStyle name="20% - Accent3 22 3 3" xfId="804" xr:uid="{9464D476-756F-412F-84D3-9B59411FA49C}"/>
    <cellStyle name="20% - Accent3 22 3 3 2" xfId="805" xr:uid="{FEBA03CB-F7D1-41DD-8F57-6C5399B63821}"/>
    <cellStyle name="20% - Accent3 22 3 3 2 2" xfId="806" xr:uid="{94C6800D-83D4-4A24-BBCB-C4D12AA990A4}"/>
    <cellStyle name="20% - Accent3 22 3 3 2 2 2" xfId="807" xr:uid="{FB2F8A98-9374-457F-865C-6A05B98F3479}"/>
    <cellStyle name="20% - Accent3 22 3 3 2 2 2 2" xfId="6006" xr:uid="{4127C8DD-4D8D-41A7-AAA0-F1EE1B124326}"/>
    <cellStyle name="20% - Accent3 22 3 3 2 2 2 2 2" xfId="10362" xr:uid="{3652A787-6105-45C1-86EA-3A77BE2068DE}"/>
    <cellStyle name="20% - Accent3 22 3 3 2 2 2 3" xfId="6432" xr:uid="{08BF27F7-05DB-467C-9E0F-F34D97D542E3}"/>
    <cellStyle name="20% - Accent3 22 3 3 2 2 3" xfId="4926" xr:uid="{5A33DC4F-41D2-4989-B6AF-643E87BCF4A9}"/>
    <cellStyle name="20% - Accent3 22 3 3 2 2 3 2" xfId="9282" xr:uid="{6FAAE1A9-0A68-48F9-B7C9-4CC213AF2793}"/>
    <cellStyle name="20% - Accent3 22 3 3 2 2 4" xfId="6431" xr:uid="{3F2DE661-BEED-4945-9094-53137D4D62DB}"/>
    <cellStyle name="20% - Accent3 22 3 3 2 3" xfId="808" xr:uid="{6B4AB569-85AC-44F8-851C-4D06B273DA97}"/>
    <cellStyle name="20% - Accent3 22 3 3 2 3 2" xfId="5466" xr:uid="{8DF03807-0250-433B-A34D-20E5EA0E799D}"/>
    <cellStyle name="20% - Accent3 22 3 3 2 3 2 2" xfId="9822" xr:uid="{06E1695B-B650-40AD-B494-495B4E9D9032}"/>
    <cellStyle name="20% - Accent3 22 3 3 2 3 3" xfId="6433" xr:uid="{DFBCE428-4A12-44D0-9B6B-6F700E43E3E7}"/>
    <cellStyle name="20% - Accent3 22 3 3 2 4" xfId="4386" xr:uid="{FFF8B751-3C59-4147-99E9-2CBF9F6F65F5}"/>
    <cellStyle name="20% - Accent3 22 3 3 2 4 2" xfId="8742" xr:uid="{CA3A064D-EC34-444A-8031-50ADED461408}"/>
    <cellStyle name="20% - Accent3 22 3 3 2 5" xfId="6430" xr:uid="{FAB68DD1-6CFE-4D32-BA72-79FA91EDD1A5}"/>
    <cellStyle name="20% - Accent3 22 3 3 3" xfId="809" xr:uid="{9AF3CACA-22A8-4805-874B-8C27F27ECF90}"/>
    <cellStyle name="20% - Accent3 22 3 3 3 2" xfId="810" xr:uid="{6C0E2431-E76E-443F-902C-2348AFBA83BF}"/>
    <cellStyle name="20% - Accent3 22 3 3 3 2 2" xfId="5736" xr:uid="{C438F58C-AB64-4F41-99C3-95BEF24CE23D}"/>
    <cellStyle name="20% - Accent3 22 3 3 3 2 2 2" xfId="10092" xr:uid="{DD76727D-B2C8-4F20-9466-DE8237639059}"/>
    <cellStyle name="20% - Accent3 22 3 3 3 2 3" xfId="6435" xr:uid="{62EB58F6-2D8A-4C94-B139-9A527420757F}"/>
    <cellStyle name="20% - Accent3 22 3 3 3 3" xfId="4656" xr:uid="{A725B780-4E2D-41BF-8360-F504D4C0ADAA}"/>
    <cellStyle name="20% - Accent3 22 3 3 3 3 2" xfId="9012" xr:uid="{1B425455-13F4-4389-B0E3-72DC69296009}"/>
    <cellStyle name="20% - Accent3 22 3 3 3 4" xfId="6434" xr:uid="{527FD3FB-8E25-43FC-A3F4-8BC6B3A080CE}"/>
    <cellStyle name="20% - Accent3 22 3 3 4" xfId="811" xr:uid="{09705929-EE6F-40FB-88A2-D4EDA7A7FA7F}"/>
    <cellStyle name="20% - Accent3 22 3 3 4 2" xfId="5196" xr:uid="{E2A85680-35E9-47C7-8AA3-330C6C149751}"/>
    <cellStyle name="20% - Accent3 22 3 3 4 2 2" xfId="9552" xr:uid="{30F47953-4A64-4BD3-9EA8-C514993C2E18}"/>
    <cellStyle name="20% - Accent3 22 3 3 4 3" xfId="6436" xr:uid="{1690D4AD-6F45-4946-9BAE-83F574D90CE9}"/>
    <cellStyle name="20% - Accent3 22 3 3 5" xfId="4206" xr:uid="{5BBC6D85-177D-4DF5-A969-E0572A4E4289}"/>
    <cellStyle name="20% - Accent3 22 3 3 5 2" xfId="8562" xr:uid="{0C8EFC72-DB21-4150-9E75-8C6ECA24FE7B}"/>
    <cellStyle name="20% - Accent3 22 3 3 6" xfId="6429" xr:uid="{B35E26BF-EC29-44E1-B1AD-12AE1B3DDE27}"/>
    <cellStyle name="20% - Accent3 22 3 4" xfId="812" xr:uid="{BDE6E776-BBE1-4A39-BD7A-8A96C01E7E32}"/>
    <cellStyle name="20% - Accent3 22 3 4 2" xfId="813" xr:uid="{0B2E113B-CDFA-4D25-8F74-2838D34B9F88}"/>
    <cellStyle name="20% - Accent3 22 3 4 2 2" xfId="814" xr:uid="{2EABFFDE-0DDF-474E-9B93-50B7B2FB09A1}"/>
    <cellStyle name="20% - Accent3 22 3 4 2 2 2" xfId="5941" xr:uid="{814DE224-CF93-4153-A5B3-FA355FFBA5D2}"/>
    <cellStyle name="20% - Accent3 22 3 4 2 2 2 2" xfId="10297" xr:uid="{9E4D5A56-DC42-4E2F-BFD0-A8CDFC91E0B9}"/>
    <cellStyle name="20% - Accent3 22 3 4 2 2 3" xfId="6439" xr:uid="{230F2069-6CDA-4CB2-BECF-B14B52902D85}"/>
    <cellStyle name="20% - Accent3 22 3 4 2 3" xfId="4861" xr:uid="{51D130C7-8C5C-4571-8D0F-1DD44D734881}"/>
    <cellStyle name="20% - Accent3 22 3 4 2 3 2" xfId="9217" xr:uid="{EC78043E-8FF8-4916-B868-2FFDA129B43D}"/>
    <cellStyle name="20% - Accent3 22 3 4 2 4" xfId="6438" xr:uid="{399E62C9-1BF7-46CE-A958-B8B643834DF2}"/>
    <cellStyle name="20% - Accent3 22 3 4 3" xfId="815" xr:uid="{03C8B14E-57D2-492C-9717-1FB1FD19C0D0}"/>
    <cellStyle name="20% - Accent3 22 3 4 3 2" xfId="5401" xr:uid="{F90FB48A-52C5-4A4D-A892-E04491AF61C5}"/>
    <cellStyle name="20% - Accent3 22 3 4 3 2 2" xfId="9757" xr:uid="{E79A42B1-88F5-4D4E-9B66-BD1A548A116B}"/>
    <cellStyle name="20% - Accent3 22 3 4 3 3" xfId="6440" xr:uid="{7987DD7D-83F7-490F-87CD-86BF259F2A56}"/>
    <cellStyle name="20% - Accent3 22 3 4 4" xfId="4321" xr:uid="{E5AA0BC1-D79B-4C53-92FC-E89754C7C75B}"/>
    <cellStyle name="20% - Accent3 22 3 4 4 2" xfId="8677" xr:uid="{87D84705-5C4F-45E3-919C-1A8D3A413125}"/>
    <cellStyle name="20% - Accent3 22 3 4 5" xfId="6437" xr:uid="{79ADA570-E43D-4B70-A1BA-8CD92AEF1FA2}"/>
    <cellStyle name="20% - Accent3 22 3 5" xfId="816" xr:uid="{9CB92009-F6DF-4DE1-80EA-49E8734E934D}"/>
    <cellStyle name="20% - Accent3 22 3 5 2" xfId="817" xr:uid="{3C9C4BA2-1E9D-440D-9771-1A58D178E1D0}"/>
    <cellStyle name="20% - Accent3 22 3 5 2 2" xfId="5671" xr:uid="{399F1293-F4F7-41E5-8905-940D809BAF94}"/>
    <cellStyle name="20% - Accent3 22 3 5 2 2 2" xfId="10027" xr:uid="{92764CF2-C41A-4412-856C-B82AA54F9FC7}"/>
    <cellStyle name="20% - Accent3 22 3 5 2 3" xfId="6442" xr:uid="{D28CAE54-BD11-4987-8E37-F7C9DBB97CCB}"/>
    <cellStyle name="20% - Accent3 22 3 5 3" xfId="4591" xr:uid="{9B60663D-5936-4661-AC58-7E57DD92E987}"/>
    <cellStyle name="20% - Accent3 22 3 5 3 2" xfId="8947" xr:uid="{03A8AB12-67E2-45B1-8AA8-E64627C14EBF}"/>
    <cellStyle name="20% - Accent3 22 3 5 4" xfId="6441" xr:uid="{24FFC873-57D8-4E4A-85A2-00A7DBCF0554}"/>
    <cellStyle name="20% - Accent3 22 3 6" xfId="818" xr:uid="{23223982-72E0-4E91-B335-2605B325DC36}"/>
    <cellStyle name="20% - Accent3 22 3 6 2" xfId="5131" xr:uid="{3DB48E6F-46FB-41E8-ABEF-0C99553DA8F1}"/>
    <cellStyle name="20% - Accent3 22 3 6 2 2" xfId="9487" xr:uid="{1178A4A6-FAFC-44F1-97B5-3FF966412C11}"/>
    <cellStyle name="20% - Accent3 22 3 6 3" xfId="6443" xr:uid="{C1BB2D8C-8B4C-4B07-9CA6-1454E9D1ADC2}"/>
    <cellStyle name="20% - Accent3 22 3 7" xfId="4026" xr:uid="{0DDACC53-6DEA-4134-A899-1998543622D9}"/>
    <cellStyle name="20% - Accent3 22 3 7 2" xfId="8382" xr:uid="{E92D32EE-6F18-4708-B100-B23D86D21BC7}"/>
    <cellStyle name="20% - Accent3 22 3 8" xfId="6420" xr:uid="{1BF5F467-F235-4F3D-9401-40BCAF2D79F3}"/>
    <cellStyle name="20% - Accent3 22 4" xfId="819" xr:uid="{D7D1F79C-DB94-47C6-82DE-0CF9225204DB}"/>
    <cellStyle name="20% - Accent3 22 4 2" xfId="820" xr:uid="{D10F01D8-682E-48CA-B449-4C0D2F7F44C4}"/>
    <cellStyle name="20% - Accent3 22 4 2 2" xfId="821" xr:uid="{7AE5301C-5A99-4960-9660-B472CB06E0D2}"/>
    <cellStyle name="20% - Accent3 22 4 2 2 2" xfId="822" xr:uid="{ECAC122D-7B41-4357-B628-2CCA942F000C}"/>
    <cellStyle name="20% - Accent3 22 4 2 2 2 2" xfId="6076" xr:uid="{CEDA3C7E-2460-4BFE-8FF3-64EB4202ADA0}"/>
    <cellStyle name="20% - Accent3 22 4 2 2 2 2 2" xfId="10432" xr:uid="{E17AF089-288D-462C-9746-9F9AB7C7118B}"/>
    <cellStyle name="20% - Accent3 22 4 2 2 2 3" xfId="6447" xr:uid="{3F75ABE6-3079-4E4A-A924-91D509F5E564}"/>
    <cellStyle name="20% - Accent3 22 4 2 2 3" xfId="4996" xr:uid="{4EC80A0C-2EA4-4133-AEC4-3A5B8FC9DFEA}"/>
    <cellStyle name="20% - Accent3 22 4 2 2 3 2" xfId="9352" xr:uid="{178DAE4A-8049-4964-BF6A-FCE43DDCD386}"/>
    <cellStyle name="20% - Accent3 22 4 2 2 4" xfId="6446" xr:uid="{CACD9648-8BA4-4ADE-BA0E-583AEB3A512C}"/>
    <cellStyle name="20% - Accent3 22 4 2 3" xfId="823" xr:uid="{3A0CDF32-3E2A-48A9-B554-40BFEF0C9A76}"/>
    <cellStyle name="20% - Accent3 22 4 2 3 2" xfId="5536" xr:uid="{D81DCA94-D00E-492F-806B-5C018720C964}"/>
    <cellStyle name="20% - Accent3 22 4 2 3 2 2" xfId="9892" xr:uid="{B1CF2643-E77E-4650-A4FC-CD9D264278A0}"/>
    <cellStyle name="20% - Accent3 22 4 2 3 3" xfId="6448" xr:uid="{7CFF537F-81B7-477C-B388-F0B209AAB8E6}"/>
    <cellStyle name="20% - Accent3 22 4 2 4" xfId="4456" xr:uid="{BA960371-73D3-44A4-AFCF-09A66143B154}"/>
    <cellStyle name="20% - Accent3 22 4 2 4 2" xfId="8812" xr:uid="{557A7029-C3E9-45D2-A960-4ABA14725D6E}"/>
    <cellStyle name="20% - Accent3 22 4 2 5" xfId="6445" xr:uid="{B7367C10-937C-4C33-810D-445B8B5DF10A}"/>
    <cellStyle name="20% - Accent3 22 4 3" xfId="824" xr:uid="{B583365D-B9EB-4908-8372-F6430FEB5F4A}"/>
    <cellStyle name="20% - Accent3 22 4 3 2" xfId="825" xr:uid="{4ED60A6B-65B7-4DCC-83E2-51252D137B15}"/>
    <cellStyle name="20% - Accent3 22 4 3 2 2" xfId="5806" xr:uid="{F8057A45-7CBE-4925-869E-2563F7AC37C4}"/>
    <cellStyle name="20% - Accent3 22 4 3 2 2 2" xfId="10162" xr:uid="{64A73658-EB82-4D68-BCE6-3FAA7AA9776F}"/>
    <cellStyle name="20% - Accent3 22 4 3 2 3" xfId="6450" xr:uid="{9BC6E925-9F09-48D2-BCFE-9C9D9B77AD58}"/>
    <cellStyle name="20% - Accent3 22 4 3 3" xfId="4726" xr:uid="{449B08EB-8A91-46EE-B3C6-79C3C640B8A6}"/>
    <cellStyle name="20% - Accent3 22 4 3 3 2" xfId="9082" xr:uid="{FABCD80E-7121-4745-8945-F39F71C2D630}"/>
    <cellStyle name="20% - Accent3 22 4 3 4" xfId="6449" xr:uid="{4F0211CC-25F6-43A1-BA3E-2BE210DCD3E7}"/>
    <cellStyle name="20% - Accent3 22 4 4" xfId="826" xr:uid="{47919B03-33FE-4E1A-8616-7514FB2433AD}"/>
    <cellStyle name="20% - Accent3 22 4 4 2" xfId="5266" xr:uid="{F9C5810A-DB6B-4749-8BF8-44E901037EEE}"/>
    <cellStyle name="20% - Accent3 22 4 4 2 2" xfId="9622" xr:uid="{600C810C-5535-48F3-B9F4-18BF887239CE}"/>
    <cellStyle name="20% - Accent3 22 4 4 3" xfId="6451" xr:uid="{9A1BDD66-7A90-4044-9E99-4D129B7E4DCA}"/>
    <cellStyle name="20% - Accent3 22 4 5" xfId="4096" xr:uid="{E2B48FF6-8C80-4B80-A00C-615E67ABFEAE}"/>
    <cellStyle name="20% - Accent3 22 4 5 2" xfId="8452" xr:uid="{A4D4DCAB-4399-4F64-8BB2-0EDA66ADFBB2}"/>
    <cellStyle name="20% - Accent3 22 4 6" xfId="6444" xr:uid="{DE6279A4-AFDD-40E4-839A-89255A71690D}"/>
    <cellStyle name="20% - Accent3 22 5" xfId="827" xr:uid="{F7F2B27D-261C-470E-822E-D17246A657F2}"/>
    <cellStyle name="20% - Accent3 22 5 2" xfId="828" xr:uid="{5D6BD2C8-1D00-4F72-9191-85833D0809B7}"/>
    <cellStyle name="20% - Accent3 22 5 2 2" xfId="829" xr:uid="{34747E14-885B-4A59-8149-42355F224F81}"/>
    <cellStyle name="20% - Accent3 22 5 2 2 2" xfId="830" xr:uid="{D5E08FF9-3286-472E-AD15-AF80E2ED989F}"/>
    <cellStyle name="20% - Accent3 22 5 2 2 2 2" xfId="5986" xr:uid="{0F8BA3CC-841A-443A-93E6-705AE8E87E59}"/>
    <cellStyle name="20% - Accent3 22 5 2 2 2 2 2" xfId="10342" xr:uid="{17990C09-40E1-44C4-BA81-904719060638}"/>
    <cellStyle name="20% - Accent3 22 5 2 2 2 3" xfId="6455" xr:uid="{C8B8C0AC-AC6B-4AB9-ADD0-ECD2BD825E1F}"/>
    <cellStyle name="20% - Accent3 22 5 2 2 3" xfId="4906" xr:uid="{8E08FDA8-41E2-45D4-9186-BBB7C55CA531}"/>
    <cellStyle name="20% - Accent3 22 5 2 2 3 2" xfId="9262" xr:uid="{E2FE6511-B48F-49A2-9C43-55655303C251}"/>
    <cellStyle name="20% - Accent3 22 5 2 2 4" xfId="6454" xr:uid="{B0A3A62F-755E-4413-AE82-D9654B16BF2B}"/>
    <cellStyle name="20% - Accent3 22 5 2 3" xfId="831" xr:uid="{94FF1F11-D3EA-4EAC-ADCB-178361FDC005}"/>
    <cellStyle name="20% - Accent3 22 5 2 3 2" xfId="5446" xr:uid="{A5BEDF55-535F-4115-A35C-258778E8302B}"/>
    <cellStyle name="20% - Accent3 22 5 2 3 2 2" xfId="9802" xr:uid="{879C5012-7B78-40F2-B8AB-05B04C2F2132}"/>
    <cellStyle name="20% - Accent3 22 5 2 3 3" xfId="6456" xr:uid="{914B9747-F858-45E9-864A-C9747F712595}"/>
    <cellStyle name="20% - Accent3 22 5 2 4" xfId="4366" xr:uid="{3558B9D8-4F14-47F2-AAD0-FFBAB32CBD3F}"/>
    <cellStyle name="20% - Accent3 22 5 2 4 2" xfId="8722" xr:uid="{58140FA0-48E5-4B67-BE9D-D69878C38323}"/>
    <cellStyle name="20% - Accent3 22 5 2 5" xfId="6453" xr:uid="{48F31C51-8FC6-480F-8D01-EF14BDA2AAD3}"/>
    <cellStyle name="20% - Accent3 22 5 3" xfId="832" xr:uid="{5C799EC5-3619-4222-B93E-C4FB290C603F}"/>
    <cellStyle name="20% - Accent3 22 5 3 2" xfId="833" xr:uid="{01E097BA-B692-4FDC-BFAE-5BFD1699C3BE}"/>
    <cellStyle name="20% - Accent3 22 5 3 2 2" xfId="5716" xr:uid="{935C19CB-6CE4-4606-8834-2D00CE364449}"/>
    <cellStyle name="20% - Accent3 22 5 3 2 2 2" xfId="10072" xr:uid="{B41ADDA8-6209-46AD-8BC7-4D521D22D07B}"/>
    <cellStyle name="20% - Accent3 22 5 3 2 3" xfId="6458" xr:uid="{43C76DEA-C70B-4715-B0B0-DDD342C3F696}"/>
    <cellStyle name="20% - Accent3 22 5 3 3" xfId="4636" xr:uid="{AF241F2D-649A-48D6-AA85-153397BD0B7C}"/>
    <cellStyle name="20% - Accent3 22 5 3 3 2" xfId="8992" xr:uid="{B2099A9F-CF53-49A9-B0ED-7F56C23C02C5}"/>
    <cellStyle name="20% - Accent3 22 5 3 4" xfId="6457" xr:uid="{FA5DC846-56BC-47D4-BAF9-CEF3F5104E5B}"/>
    <cellStyle name="20% - Accent3 22 5 4" xfId="834" xr:uid="{15F476C8-7B4E-4120-A52C-AAACC164A235}"/>
    <cellStyle name="20% - Accent3 22 5 4 2" xfId="5176" xr:uid="{28D0AD3B-BCE0-47B6-B3A8-616F50650DA3}"/>
    <cellStyle name="20% - Accent3 22 5 4 2 2" xfId="9532" xr:uid="{434910C0-F39B-41A4-B517-D576ADFBBF00}"/>
    <cellStyle name="20% - Accent3 22 5 4 3" xfId="6459" xr:uid="{0CA3BFF3-05C5-4D07-B961-7AABBE381CE0}"/>
    <cellStyle name="20% - Accent3 22 5 5" xfId="4186" xr:uid="{D8AB9847-CCB6-490D-AA04-92F2A4F768AE}"/>
    <cellStyle name="20% - Accent3 22 5 5 2" xfId="8542" xr:uid="{ED92A702-8829-410F-B3E7-191DE74E592A}"/>
    <cellStyle name="20% - Accent3 22 5 6" xfId="6452" xr:uid="{533C76D9-6829-4175-816B-0DCF301E4F41}"/>
    <cellStyle name="20% - Accent3 22 6" xfId="835" xr:uid="{932D5044-1D87-44C0-A35F-56962F74B0FB}"/>
    <cellStyle name="20% - Accent3 22 6 2" xfId="836" xr:uid="{3ED40CA9-7F01-47E3-8107-311427598D16}"/>
    <cellStyle name="20% - Accent3 22 6 2 2" xfId="837" xr:uid="{1260F3D4-53E3-4CAE-B903-BA483E77AC0A}"/>
    <cellStyle name="20% - Accent3 22 6 2 2 2" xfId="5896" xr:uid="{030A6200-E2E3-4AC4-B877-981845B18A54}"/>
    <cellStyle name="20% - Accent3 22 6 2 2 2 2" xfId="10252" xr:uid="{F0E0F844-AF51-4E6F-9D32-870218CE7252}"/>
    <cellStyle name="20% - Accent3 22 6 2 2 3" xfId="6462" xr:uid="{0CEEBB6D-80B8-497F-93E7-86A966700D51}"/>
    <cellStyle name="20% - Accent3 22 6 2 3" xfId="4816" xr:uid="{EB1F3058-0D74-4271-A526-002CF12F081F}"/>
    <cellStyle name="20% - Accent3 22 6 2 3 2" xfId="9172" xr:uid="{770E0E09-51BE-4B25-A2A8-9AE1C7A4B653}"/>
    <cellStyle name="20% - Accent3 22 6 2 4" xfId="6461" xr:uid="{FBBD536A-CBEA-4005-B9C5-DFC4F0E9EB72}"/>
    <cellStyle name="20% - Accent3 22 6 3" xfId="838" xr:uid="{FB0A5B68-41AF-4889-A502-5AC5135180A0}"/>
    <cellStyle name="20% - Accent3 22 6 3 2" xfId="5356" xr:uid="{A55F1794-967C-460C-A763-7646EF041E54}"/>
    <cellStyle name="20% - Accent3 22 6 3 2 2" xfId="9712" xr:uid="{A7F930B2-EF95-4BFF-9758-87F73F5FB2E7}"/>
    <cellStyle name="20% - Accent3 22 6 3 3" xfId="6463" xr:uid="{5FB2093D-CE09-47CF-8785-771022D36EBB}"/>
    <cellStyle name="20% - Accent3 22 6 4" xfId="4276" xr:uid="{09A97B35-0759-4B27-A6B7-D35499C5D926}"/>
    <cellStyle name="20% - Accent3 22 6 4 2" xfId="8632" xr:uid="{A7FC0440-EE31-4EDC-A614-E53D74412E0A}"/>
    <cellStyle name="20% - Accent3 22 6 5" xfId="6460" xr:uid="{0CADE7B3-40CF-49A1-8DCB-EDA79BE5C250}"/>
    <cellStyle name="20% - Accent3 22 7" xfId="839" xr:uid="{E5961B59-1FE9-4A9B-8BEB-B39E4008B3B2}"/>
    <cellStyle name="20% - Accent3 22 7 2" xfId="840" xr:uid="{4E07D9C7-99A4-4221-887C-8E05B05C47C7}"/>
    <cellStyle name="20% - Accent3 22 7 2 2" xfId="5626" xr:uid="{63455C0B-E062-490B-8668-F2F333CCE764}"/>
    <cellStyle name="20% - Accent3 22 7 2 2 2" xfId="9982" xr:uid="{50A81524-3410-4292-A751-74C6AFFA5469}"/>
    <cellStyle name="20% - Accent3 22 7 2 3" xfId="6465" xr:uid="{9F0C0EAE-D935-4D55-8B7C-AE85341D7372}"/>
    <cellStyle name="20% - Accent3 22 7 3" xfId="4546" xr:uid="{8624A591-5375-4BB1-B788-3847125944E8}"/>
    <cellStyle name="20% - Accent3 22 7 3 2" xfId="8902" xr:uid="{69BBA600-7925-4E86-AC3C-2B4295B41E2B}"/>
    <cellStyle name="20% - Accent3 22 7 4" xfId="6464" xr:uid="{17AE1289-4B0B-4F63-8019-B80B974AEB4D}"/>
    <cellStyle name="20% - Accent3 22 8" xfId="841" xr:uid="{07D802E5-7A36-4326-8497-918F662007D1}"/>
    <cellStyle name="20% - Accent3 22 8 2" xfId="5086" xr:uid="{C087CBEA-E122-4BD1-81EA-3DC4E5ACD265}"/>
    <cellStyle name="20% - Accent3 22 8 2 2" xfId="9442" xr:uid="{D67EA03B-F7D0-400F-AEB5-F7AD34520C7B}"/>
    <cellStyle name="20% - Accent3 22 8 3" xfId="6466" xr:uid="{7555DF15-8261-4C1C-92FA-7818FEBB6933}"/>
    <cellStyle name="20% - Accent3 22 9" xfId="4005" xr:uid="{034B56C8-50A4-4239-AB91-33829ADA3FBA}"/>
    <cellStyle name="20% - Accent3 22 9 2" xfId="8362" xr:uid="{DA9C76D0-5149-4401-8210-1651606DACC6}"/>
    <cellStyle name="20% - Accent3 3" xfId="842" xr:uid="{E171B66D-7D16-48EA-A549-B018BBE997E1}"/>
    <cellStyle name="20% - Accent3 4" xfId="843" xr:uid="{84CFDE9E-B5FA-4E47-954E-DD5BDD8CB5AC}"/>
    <cellStyle name="20% - Accent3 5" xfId="844" xr:uid="{EFAF9EE8-B41B-4E44-9096-E77022DBA3B6}"/>
    <cellStyle name="20% - Accent3 6" xfId="845" xr:uid="{00D547CE-95D0-424D-A2D9-3183BE7865C2}"/>
    <cellStyle name="20% - Accent3 7" xfId="846" xr:uid="{B994AC2A-0471-44BD-AC05-A75A25B1DBBA}"/>
    <cellStyle name="20% - Accent3 8" xfId="847" xr:uid="{B1C1A23B-1964-4EDA-8F1A-FD652B1649CA}"/>
    <cellStyle name="20% - Accent3 9" xfId="848" xr:uid="{D8D1C1A5-7A28-4521-B476-84B65489E81D}"/>
    <cellStyle name="20% - Accent4 10" xfId="849" xr:uid="{D85DEE5F-4F4F-41D0-9C91-9251A4617DDB}"/>
    <cellStyle name="20% - Accent4 11" xfId="850" xr:uid="{02678289-3404-464D-AD54-85E81EE30666}"/>
    <cellStyle name="20% - Accent4 12" xfId="851" xr:uid="{1E2CC95D-BA63-47A6-956E-F433420A81F3}"/>
    <cellStyle name="20% - Accent4 13" xfId="852" xr:uid="{1E868FB3-897E-48AF-A0DB-4B74F97036B9}"/>
    <cellStyle name="20% - Accent4 14" xfId="853" xr:uid="{C3E608C2-BD82-4B0E-948A-84FC86DDDADD}"/>
    <cellStyle name="20% - Accent4 15" xfId="854" xr:uid="{D5F63BA7-053B-43C7-B681-824C1BDBA86F}"/>
    <cellStyle name="20% - Accent4 16" xfId="855" xr:uid="{8304DBCD-DF41-4A30-ABC4-845A4016E9F6}"/>
    <cellStyle name="20% - Accent4 17" xfId="856" xr:uid="{7AB308BA-60C0-4EC7-92E8-A095B2830EDC}"/>
    <cellStyle name="20% - Accent4 18" xfId="857" xr:uid="{8910B03B-F8E2-49E7-8942-237201B021DF}"/>
    <cellStyle name="20% - Accent4 19" xfId="858" xr:uid="{50B0C3DA-2793-4052-BC7C-94689AB9F488}"/>
    <cellStyle name="20% - Accent4 2" xfId="859" xr:uid="{C6A63586-7BFC-437D-A81D-85E552C90789}"/>
    <cellStyle name="20% - Accent4 20" xfId="860" xr:uid="{0E62172C-03E0-4B69-BB4E-159E76473FBA}"/>
    <cellStyle name="20% - Accent4 21" xfId="861" xr:uid="{1FCBAB3B-0BB5-409A-A469-FA1C64DB3104}"/>
    <cellStyle name="20% - Accent4 22" xfId="862" xr:uid="{CD1C7042-8414-423E-A776-0BA357F36D64}"/>
    <cellStyle name="20% - Accent4 22 10" xfId="6467" xr:uid="{5101089C-6E85-4C8E-9752-372693BA0B1E}"/>
    <cellStyle name="20% - Accent4 22 2" xfId="863" xr:uid="{B2C50B72-0B01-4883-953B-8B53B3128807}"/>
    <cellStyle name="20% - Accent4 22 2 2" xfId="864" xr:uid="{36548E81-A89B-405A-B5D2-DB87721FE2CD}"/>
    <cellStyle name="20% - Accent4 22 2 2 2" xfId="865" xr:uid="{BA88EEB7-A30D-48FD-A5B4-B6FA2A5A1F5F}"/>
    <cellStyle name="20% - Accent4 22 2 2 2 2" xfId="866" xr:uid="{5492FA88-4C63-4F97-A72F-08CB8BC8B240}"/>
    <cellStyle name="20% - Accent4 22 2 2 2 2 2" xfId="867" xr:uid="{6F5F63F6-0CEB-470B-9D73-496D4A419B9D}"/>
    <cellStyle name="20% - Accent4 22 2 2 2 2 2 2" xfId="868" xr:uid="{14295256-12E0-48B2-9856-876C53001085}"/>
    <cellStyle name="20% - Accent4 22 2 2 2 2 2 2 2" xfId="6136" xr:uid="{8CFC6CB3-E480-43CB-AB4D-2624FF694C2C}"/>
    <cellStyle name="20% - Accent4 22 2 2 2 2 2 2 2 2" xfId="10492" xr:uid="{D1AA2196-996A-4FD0-8545-6B56D8B1834B}"/>
    <cellStyle name="20% - Accent4 22 2 2 2 2 2 2 3" xfId="6473" xr:uid="{72B72977-C9F3-4AC5-9834-C5C0336EE464}"/>
    <cellStyle name="20% - Accent4 22 2 2 2 2 2 3" xfId="5056" xr:uid="{DFF994AC-F87A-4104-8524-A596642E59F5}"/>
    <cellStyle name="20% - Accent4 22 2 2 2 2 2 3 2" xfId="9412" xr:uid="{CDCCB748-553F-4475-B7A1-E957A08AC836}"/>
    <cellStyle name="20% - Accent4 22 2 2 2 2 2 4" xfId="6472" xr:uid="{2AFF579D-E38A-451F-91D6-965B90A3E7DA}"/>
    <cellStyle name="20% - Accent4 22 2 2 2 2 3" xfId="869" xr:uid="{55FB670A-40AF-4481-B9DA-632102301461}"/>
    <cellStyle name="20% - Accent4 22 2 2 2 2 3 2" xfId="5596" xr:uid="{39859F42-B9C5-4C46-BB7D-22AE2DB24658}"/>
    <cellStyle name="20% - Accent4 22 2 2 2 2 3 2 2" xfId="9952" xr:uid="{989C2BC0-F686-485A-BE91-76C02DC5A93D}"/>
    <cellStyle name="20% - Accent4 22 2 2 2 2 3 3" xfId="6474" xr:uid="{13077357-8AB9-42B7-9FC7-AA4A56E165B7}"/>
    <cellStyle name="20% - Accent4 22 2 2 2 2 4" xfId="4516" xr:uid="{5FA7DAF9-9644-40AF-B8BA-AD2529BF85B6}"/>
    <cellStyle name="20% - Accent4 22 2 2 2 2 4 2" xfId="8872" xr:uid="{3AC545FB-160E-4B4A-8A19-FD9F5C6D26A3}"/>
    <cellStyle name="20% - Accent4 22 2 2 2 2 5" xfId="6471" xr:uid="{BCE9CBDE-23EE-4647-A10D-5DCC9236220F}"/>
    <cellStyle name="20% - Accent4 22 2 2 2 3" xfId="870" xr:uid="{DA39B4E9-A2C7-4CED-A325-56436D3BAC8B}"/>
    <cellStyle name="20% - Accent4 22 2 2 2 3 2" xfId="871" xr:uid="{CDEE0AE4-F4E2-4D35-8D30-EF4192B64CFB}"/>
    <cellStyle name="20% - Accent4 22 2 2 2 3 2 2" xfId="5866" xr:uid="{8BB4F756-7C6F-44FD-BF66-31EF17D21ADB}"/>
    <cellStyle name="20% - Accent4 22 2 2 2 3 2 2 2" xfId="10222" xr:uid="{3FAB3F29-BAC5-4DB7-B8A0-35A43595D519}"/>
    <cellStyle name="20% - Accent4 22 2 2 2 3 2 3" xfId="6476" xr:uid="{34D81156-F0E8-481D-89A0-975DAE5E6FEE}"/>
    <cellStyle name="20% - Accent4 22 2 2 2 3 3" xfId="4786" xr:uid="{66F16DB1-1CB2-46F2-A7F4-1BAC19D29482}"/>
    <cellStyle name="20% - Accent4 22 2 2 2 3 3 2" xfId="9142" xr:uid="{34E5976B-C6C4-458C-8C6A-3FD95B44E712}"/>
    <cellStyle name="20% - Accent4 22 2 2 2 3 4" xfId="6475" xr:uid="{08F00F56-3BE9-4B2B-83C4-56324299FD26}"/>
    <cellStyle name="20% - Accent4 22 2 2 2 4" xfId="872" xr:uid="{0200CF84-4BCB-480D-8CCB-012A2FC0844B}"/>
    <cellStyle name="20% - Accent4 22 2 2 2 4 2" xfId="5326" xr:uid="{863DCE74-07D1-4F48-978F-3301418194CB}"/>
    <cellStyle name="20% - Accent4 22 2 2 2 4 2 2" xfId="9682" xr:uid="{787274B8-792B-4FA5-9DFA-47BC6800E309}"/>
    <cellStyle name="20% - Accent4 22 2 2 2 4 3" xfId="6477" xr:uid="{4F0BC0A4-2699-431F-A472-556371E903CC}"/>
    <cellStyle name="20% - Accent4 22 2 2 2 5" xfId="4156" xr:uid="{464AECA0-7670-429E-B2A7-FF8BB451E675}"/>
    <cellStyle name="20% - Accent4 22 2 2 2 5 2" xfId="8512" xr:uid="{C32C03D0-952A-4BF5-88F8-66E5D0AFE797}"/>
    <cellStyle name="20% - Accent4 22 2 2 2 6" xfId="6470" xr:uid="{E5675D76-C9F4-489E-B6C0-40032472BA1B}"/>
    <cellStyle name="20% - Accent4 22 2 2 3" xfId="873" xr:uid="{8909B6AA-8209-44BE-B0CD-BE337EA6FC7E}"/>
    <cellStyle name="20% - Accent4 22 2 2 3 2" xfId="874" xr:uid="{419C2BB6-C33A-45AF-9CB2-E564CFB87634}"/>
    <cellStyle name="20% - Accent4 22 2 2 3 2 2" xfId="875" xr:uid="{B31C0E06-BE4D-4231-945C-88B6C6D7C198}"/>
    <cellStyle name="20% - Accent4 22 2 2 3 2 2 2" xfId="876" xr:uid="{ADF8AA3E-B767-49A9-9B09-CB8AFC95C491}"/>
    <cellStyle name="20% - Accent4 22 2 2 3 2 2 2 2" xfId="6008" xr:uid="{2E58C67A-A907-4F1E-B096-D3D9C08D56C3}"/>
    <cellStyle name="20% - Accent4 22 2 2 3 2 2 2 2 2" xfId="10364" xr:uid="{85BCE6D7-862B-4E2A-B44B-D297064A2F9B}"/>
    <cellStyle name="20% - Accent4 22 2 2 3 2 2 2 3" xfId="6481" xr:uid="{EAC1667F-541E-48CF-AE9D-C989145FC473}"/>
    <cellStyle name="20% - Accent4 22 2 2 3 2 2 3" xfId="4928" xr:uid="{A88D6A50-FE01-4D1E-BDF2-9E659B4346F9}"/>
    <cellStyle name="20% - Accent4 22 2 2 3 2 2 3 2" xfId="9284" xr:uid="{BA6DCF06-B133-4953-8704-864D93A7081D}"/>
    <cellStyle name="20% - Accent4 22 2 2 3 2 2 4" xfId="6480" xr:uid="{25009AE6-3DBD-4483-8CE4-33555F75C0F1}"/>
    <cellStyle name="20% - Accent4 22 2 2 3 2 3" xfId="877" xr:uid="{FAA631D3-8FFE-419F-8A0C-1FE4D0FBD0D6}"/>
    <cellStyle name="20% - Accent4 22 2 2 3 2 3 2" xfId="5468" xr:uid="{3EDA55F6-0F22-493E-8CD1-7C0E8DC47281}"/>
    <cellStyle name="20% - Accent4 22 2 2 3 2 3 2 2" xfId="9824" xr:uid="{E2875699-5868-4BAC-8F9F-19F52AF9F27A}"/>
    <cellStyle name="20% - Accent4 22 2 2 3 2 3 3" xfId="6482" xr:uid="{0F982F66-E09D-4270-8505-41BDA06E8553}"/>
    <cellStyle name="20% - Accent4 22 2 2 3 2 4" xfId="4388" xr:uid="{B8B878AA-C3CF-45C2-A4D1-FECE0D0937D2}"/>
    <cellStyle name="20% - Accent4 22 2 2 3 2 4 2" xfId="8744" xr:uid="{FD26402E-BEE9-486A-8AE5-E9351450F42D}"/>
    <cellStyle name="20% - Accent4 22 2 2 3 2 5" xfId="6479" xr:uid="{68F78D02-8A4A-4280-916C-5E100ADC2E89}"/>
    <cellStyle name="20% - Accent4 22 2 2 3 3" xfId="878" xr:uid="{02C2BE00-FBAE-4495-BCE0-409FDE1EC32F}"/>
    <cellStyle name="20% - Accent4 22 2 2 3 3 2" xfId="879" xr:uid="{B19089B4-71E1-4AAA-A2A2-E7B38605D953}"/>
    <cellStyle name="20% - Accent4 22 2 2 3 3 2 2" xfId="5738" xr:uid="{2DE0F424-E17E-4EF7-8574-CBB12066EF67}"/>
    <cellStyle name="20% - Accent4 22 2 2 3 3 2 2 2" xfId="10094" xr:uid="{4B976858-A498-4247-A6CB-BBFEDABAF0DC}"/>
    <cellStyle name="20% - Accent4 22 2 2 3 3 2 3" xfId="6484" xr:uid="{C4B3EC7D-58D6-4462-944B-0816633799F3}"/>
    <cellStyle name="20% - Accent4 22 2 2 3 3 3" xfId="4658" xr:uid="{927B6582-0407-46C4-A573-FAB52ACD2A64}"/>
    <cellStyle name="20% - Accent4 22 2 2 3 3 3 2" xfId="9014" xr:uid="{F19A9708-3C9E-4A3E-9AE8-AA7907918B3E}"/>
    <cellStyle name="20% - Accent4 22 2 2 3 3 4" xfId="6483" xr:uid="{BE78B3C3-5D9F-4A97-BE02-D66F21F28F40}"/>
    <cellStyle name="20% - Accent4 22 2 2 3 4" xfId="880" xr:uid="{6A417864-15E1-4DD1-AF4A-D4DA4D152274}"/>
    <cellStyle name="20% - Accent4 22 2 2 3 4 2" xfId="5198" xr:uid="{31CD6B9F-445A-43B9-AA4E-3EFD22ED356A}"/>
    <cellStyle name="20% - Accent4 22 2 2 3 4 2 2" xfId="9554" xr:uid="{9F16085F-B7AF-4F8B-A3C3-7FCC0EEAD9A0}"/>
    <cellStyle name="20% - Accent4 22 2 2 3 4 3" xfId="6485" xr:uid="{0C7A8E41-98A6-4B38-B0BD-ABD6A952AE1C}"/>
    <cellStyle name="20% - Accent4 22 2 2 3 5" xfId="4208" xr:uid="{21859836-04FE-4DA7-A32C-7002186FE66F}"/>
    <cellStyle name="20% - Accent4 22 2 2 3 5 2" xfId="8564" xr:uid="{6CEBDAD9-6E37-40D8-8734-CD4B68CFCBED}"/>
    <cellStyle name="20% - Accent4 22 2 2 3 6" xfId="6478" xr:uid="{A01361C1-6CA7-4D34-840E-2AB49245F8F2}"/>
    <cellStyle name="20% - Accent4 22 2 2 4" xfId="881" xr:uid="{40DAA6B6-0B4A-4861-BE6C-E553C3880983}"/>
    <cellStyle name="20% - Accent4 22 2 2 4 2" xfId="882" xr:uid="{CA63CAD7-2C95-4B3F-A658-558DA6FB1B0C}"/>
    <cellStyle name="20% - Accent4 22 2 2 4 2 2" xfId="883" xr:uid="{F7B446F7-1267-4B8F-80F4-6C6482823C15}"/>
    <cellStyle name="20% - Accent4 22 2 2 4 2 2 2" xfId="5956" xr:uid="{CC73EEE0-0421-4D9D-9686-5C319002D791}"/>
    <cellStyle name="20% - Accent4 22 2 2 4 2 2 2 2" xfId="10312" xr:uid="{56CFD6A1-A0C9-4312-A7D6-FC920185088B}"/>
    <cellStyle name="20% - Accent4 22 2 2 4 2 2 3" xfId="6488" xr:uid="{7BC34E23-B84C-43D9-8697-240DE2A55BC5}"/>
    <cellStyle name="20% - Accent4 22 2 2 4 2 3" xfId="4876" xr:uid="{42F97E81-AE47-4D5F-A0E4-78AF727BA015}"/>
    <cellStyle name="20% - Accent4 22 2 2 4 2 3 2" xfId="9232" xr:uid="{B5033EF0-964A-4B27-9F1D-9BF1A770A1E6}"/>
    <cellStyle name="20% - Accent4 22 2 2 4 2 4" xfId="6487" xr:uid="{DD6F6A67-2721-4F8A-BBAF-A4BEA6FF4E0C}"/>
    <cellStyle name="20% - Accent4 22 2 2 4 3" xfId="884" xr:uid="{5BBBACCE-0403-46B4-B61A-BC5DAB3094C3}"/>
    <cellStyle name="20% - Accent4 22 2 2 4 3 2" xfId="5416" xr:uid="{4B213569-A14A-4085-ACFF-D59E3E71516A}"/>
    <cellStyle name="20% - Accent4 22 2 2 4 3 2 2" xfId="9772" xr:uid="{268EFF53-42EC-48C1-A5B1-8E37CD43B1E1}"/>
    <cellStyle name="20% - Accent4 22 2 2 4 3 3" xfId="6489" xr:uid="{708EF3EC-D8FC-410C-89E3-30015F41275B}"/>
    <cellStyle name="20% - Accent4 22 2 2 4 4" xfId="4336" xr:uid="{213836E6-C89A-42A3-977E-DFC9B65A8BC4}"/>
    <cellStyle name="20% - Accent4 22 2 2 4 4 2" xfId="8692" xr:uid="{A9172E97-D2AA-4EB6-B23A-8D32F2A0C6A2}"/>
    <cellStyle name="20% - Accent4 22 2 2 4 5" xfId="6486" xr:uid="{08636A6A-E9F4-4398-8AAF-60D7530ABD88}"/>
    <cellStyle name="20% - Accent4 22 2 2 5" xfId="885" xr:uid="{C46A62CB-52E5-4C17-B753-81DF60ADCFE6}"/>
    <cellStyle name="20% - Accent4 22 2 2 5 2" xfId="886" xr:uid="{DEF85A3B-6767-4E5B-8A9B-645C81777B47}"/>
    <cellStyle name="20% - Accent4 22 2 2 5 2 2" xfId="5686" xr:uid="{E5EAA73E-C8C0-4F32-8EA8-49301C98463B}"/>
    <cellStyle name="20% - Accent4 22 2 2 5 2 2 2" xfId="10042" xr:uid="{DA18DA1A-9710-4440-90A0-6C19C3E52BDB}"/>
    <cellStyle name="20% - Accent4 22 2 2 5 2 3" xfId="6491" xr:uid="{49929676-6DAD-405F-A424-DDBB5FA771CA}"/>
    <cellStyle name="20% - Accent4 22 2 2 5 3" xfId="4606" xr:uid="{D0A3316A-4FF9-4709-8FE8-A275B2ACFB30}"/>
    <cellStyle name="20% - Accent4 22 2 2 5 3 2" xfId="8962" xr:uid="{855AA196-D87E-4E8D-97F6-CB8C808A70C0}"/>
    <cellStyle name="20% - Accent4 22 2 2 5 4" xfId="6490" xr:uid="{264E4EA4-9EB1-46AD-B936-AB73DA49CA6F}"/>
    <cellStyle name="20% - Accent4 22 2 2 6" xfId="887" xr:uid="{D057065C-3A86-4D7C-AA89-70617E1C4E64}"/>
    <cellStyle name="20% - Accent4 22 2 2 6 2" xfId="5146" xr:uid="{D3B895F3-FE93-4233-8825-54F5BC85F8BE}"/>
    <cellStyle name="20% - Accent4 22 2 2 6 2 2" xfId="9502" xr:uid="{C477F3D6-5B8B-4BD4-AB79-5CF9C9D44CAF}"/>
    <cellStyle name="20% - Accent4 22 2 2 6 3" xfId="6492" xr:uid="{1AE27E9F-2392-41FC-A25A-7B6320E5C634}"/>
    <cellStyle name="20% - Accent4 22 2 2 7" xfId="4028" xr:uid="{B8E4C823-6FBD-402F-9854-CF0598A4EE89}"/>
    <cellStyle name="20% - Accent4 22 2 2 7 2" xfId="8384" xr:uid="{B623BD62-8927-4B74-BD4A-6E44BD177DBA}"/>
    <cellStyle name="20% - Accent4 22 2 2 8" xfId="6469" xr:uid="{DED18F6F-B372-4BE8-8FBD-A902F01C3E65}"/>
    <cellStyle name="20% - Accent4 22 2 3" xfId="888" xr:uid="{93E47DFB-5F54-4506-95E1-CE2248068128}"/>
    <cellStyle name="20% - Accent4 22 2 3 2" xfId="889" xr:uid="{79D803BC-4F9D-486D-AF3F-9E8F96C195AE}"/>
    <cellStyle name="20% - Accent4 22 2 3 2 2" xfId="890" xr:uid="{00416C37-B1C2-4A8A-94BC-61167AF94E3D}"/>
    <cellStyle name="20% - Accent4 22 2 3 2 2 2" xfId="891" xr:uid="{4E8D87CF-0A47-439C-B05A-197D67592FC4}"/>
    <cellStyle name="20% - Accent4 22 2 3 2 2 2 2" xfId="6091" xr:uid="{7BFEC6AE-849E-4195-BFD9-CBF147279C9F}"/>
    <cellStyle name="20% - Accent4 22 2 3 2 2 2 2 2" xfId="10447" xr:uid="{AFE5127B-C1F4-41B8-84BD-8590F83FB44F}"/>
    <cellStyle name="20% - Accent4 22 2 3 2 2 2 3" xfId="6496" xr:uid="{B4527308-AE0C-486D-82E3-86DFC7C4366B}"/>
    <cellStyle name="20% - Accent4 22 2 3 2 2 3" xfId="5011" xr:uid="{43A5F34E-8304-4B6E-9B91-6A90009775EC}"/>
    <cellStyle name="20% - Accent4 22 2 3 2 2 3 2" xfId="9367" xr:uid="{B992EB9D-98AD-457A-A162-926DB634525C}"/>
    <cellStyle name="20% - Accent4 22 2 3 2 2 4" xfId="6495" xr:uid="{6F203866-CD86-4E14-B13B-D86A8368C5F0}"/>
    <cellStyle name="20% - Accent4 22 2 3 2 3" xfId="892" xr:uid="{56DF8E98-D7CE-47B1-8DA5-A25C5ED09C15}"/>
    <cellStyle name="20% - Accent4 22 2 3 2 3 2" xfId="5551" xr:uid="{DBB6FA7C-0595-46D9-81E2-4A4BBB98465F}"/>
    <cellStyle name="20% - Accent4 22 2 3 2 3 2 2" xfId="9907" xr:uid="{4DA551CC-C7C1-44CC-ADCA-128087324EAB}"/>
    <cellStyle name="20% - Accent4 22 2 3 2 3 3" xfId="6497" xr:uid="{C3B68AE7-A96A-436A-B137-C49CF8DD9B35}"/>
    <cellStyle name="20% - Accent4 22 2 3 2 4" xfId="4471" xr:uid="{99EA05C1-D7CF-4A7C-A90D-B5656ABD718C}"/>
    <cellStyle name="20% - Accent4 22 2 3 2 4 2" xfId="8827" xr:uid="{F97858DF-09F1-4195-A80D-DEFF826FA8E2}"/>
    <cellStyle name="20% - Accent4 22 2 3 2 5" xfId="6494" xr:uid="{F1107433-1399-417A-9BE5-B546D0173EBB}"/>
    <cellStyle name="20% - Accent4 22 2 3 3" xfId="893" xr:uid="{33D9289A-DA87-4EB4-81C8-43FB980401E4}"/>
    <cellStyle name="20% - Accent4 22 2 3 3 2" xfId="894" xr:uid="{83A2C938-118E-405E-A280-93158C7037D5}"/>
    <cellStyle name="20% - Accent4 22 2 3 3 2 2" xfId="5821" xr:uid="{7D0C6A26-802F-4352-8B18-65208AB6EE58}"/>
    <cellStyle name="20% - Accent4 22 2 3 3 2 2 2" xfId="10177" xr:uid="{1F96FD92-B133-4A20-B603-771A4F3ECCA7}"/>
    <cellStyle name="20% - Accent4 22 2 3 3 2 3" xfId="6499" xr:uid="{932590B3-F14D-41FC-9732-D5EDC85E2CAB}"/>
    <cellStyle name="20% - Accent4 22 2 3 3 3" xfId="4741" xr:uid="{CAB598C4-011F-4CEE-91C0-328A9D9A163E}"/>
    <cellStyle name="20% - Accent4 22 2 3 3 3 2" xfId="9097" xr:uid="{01BE920E-0992-4FF8-835B-953EDD49E67D}"/>
    <cellStyle name="20% - Accent4 22 2 3 3 4" xfId="6498" xr:uid="{783879EE-2579-4FC9-A2A3-2A8F39E645AF}"/>
    <cellStyle name="20% - Accent4 22 2 3 4" xfId="895" xr:uid="{F7D52463-6EF8-4270-AEF0-218BE76F2005}"/>
    <cellStyle name="20% - Accent4 22 2 3 4 2" xfId="5281" xr:uid="{CDA36C81-1775-4AC9-9BB3-B1154FAD56A5}"/>
    <cellStyle name="20% - Accent4 22 2 3 4 2 2" xfId="9637" xr:uid="{DAB04629-6282-416F-A33C-7D256E2713AE}"/>
    <cellStyle name="20% - Accent4 22 2 3 4 3" xfId="6500" xr:uid="{33CCAFF7-AA23-4448-86F9-81DC334CA17A}"/>
    <cellStyle name="20% - Accent4 22 2 3 5" xfId="4111" xr:uid="{E76C05C0-A6CB-4132-846D-44A87B9FAF55}"/>
    <cellStyle name="20% - Accent4 22 2 3 5 2" xfId="8467" xr:uid="{CB4CB79D-B9A3-4A6C-8652-9135C72087C7}"/>
    <cellStyle name="20% - Accent4 22 2 3 6" xfId="6493" xr:uid="{EAE1528C-E241-47AA-9108-DEB0F3A5D335}"/>
    <cellStyle name="20% - Accent4 22 2 4" xfId="896" xr:uid="{E008C218-553B-49CF-A0C9-A32A60179F50}"/>
    <cellStyle name="20% - Accent4 22 2 4 2" xfId="897" xr:uid="{075D4482-BDF4-4CD4-8F23-1336926DFD86}"/>
    <cellStyle name="20% - Accent4 22 2 4 2 2" xfId="898" xr:uid="{F70253E5-467B-4293-B885-CBDEAB135E62}"/>
    <cellStyle name="20% - Accent4 22 2 4 2 2 2" xfId="899" xr:uid="{28BA395E-C911-4B21-88A6-AABAB0BEBC04}"/>
    <cellStyle name="20% - Accent4 22 2 4 2 2 2 2" xfId="6007" xr:uid="{C62F0391-0F16-46B1-938F-F1473F7F432A}"/>
    <cellStyle name="20% - Accent4 22 2 4 2 2 2 2 2" xfId="10363" xr:uid="{2443D6E1-0DB6-475C-B25C-A792E90BB12C}"/>
    <cellStyle name="20% - Accent4 22 2 4 2 2 2 3" xfId="6504" xr:uid="{2C66DC65-987B-4245-848A-CE3306275ED8}"/>
    <cellStyle name="20% - Accent4 22 2 4 2 2 3" xfId="4927" xr:uid="{68F1E925-5AD4-42FE-B431-B56A76030D35}"/>
    <cellStyle name="20% - Accent4 22 2 4 2 2 3 2" xfId="9283" xr:uid="{4DA1CB0E-7FEB-4545-AC3B-CD9EE542F86C}"/>
    <cellStyle name="20% - Accent4 22 2 4 2 2 4" xfId="6503" xr:uid="{0B2EDFC2-C1DF-499D-8A01-38DA1AD555D0}"/>
    <cellStyle name="20% - Accent4 22 2 4 2 3" xfId="900" xr:uid="{04CDA41A-95C1-4888-BDE8-11CC07C0CC6B}"/>
    <cellStyle name="20% - Accent4 22 2 4 2 3 2" xfId="5467" xr:uid="{037F5F91-166A-4937-AAAC-74CD59728478}"/>
    <cellStyle name="20% - Accent4 22 2 4 2 3 2 2" xfId="9823" xr:uid="{3D8B87A1-E736-4FCD-B1E8-5B4F58E43006}"/>
    <cellStyle name="20% - Accent4 22 2 4 2 3 3" xfId="6505" xr:uid="{EF0F11E9-9F46-45EA-A7C3-6D92F6726AC1}"/>
    <cellStyle name="20% - Accent4 22 2 4 2 4" xfId="4387" xr:uid="{5DECACD7-47B4-4851-96B9-D79837158939}"/>
    <cellStyle name="20% - Accent4 22 2 4 2 4 2" xfId="8743" xr:uid="{E5C5A7DA-26A9-4334-A9B5-4F95C811AC1D}"/>
    <cellStyle name="20% - Accent4 22 2 4 2 5" xfId="6502" xr:uid="{AB7B4F7C-7458-4F68-95A6-B12E34ABAC30}"/>
    <cellStyle name="20% - Accent4 22 2 4 3" xfId="901" xr:uid="{36BC9A46-23F0-4382-B0AF-413CE2EAE945}"/>
    <cellStyle name="20% - Accent4 22 2 4 3 2" xfId="902" xr:uid="{B7CF3A0F-1B15-4267-AE57-1AFCEF4D6E3A}"/>
    <cellStyle name="20% - Accent4 22 2 4 3 2 2" xfId="5737" xr:uid="{E4D484C7-DA7B-4B69-97FF-AFF6B5C9C83B}"/>
    <cellStyle name="20% - Accent4 22 2 4 3 2 2 2" xfId="10093" xr:uid="{1F0D6236-5659-4DB3-8434-C998304DC05A}"/>
    <cellStyle name="20% - Accent4 22 2 4 3 2 3" xfId="6507" xr:uid="{A196CE72-FCEB-40E6-A672-DBDF6BF3EE66}"/>
    <cellStyle name="20% - Accent4 22 2 4 3 3" xfId="4657" xr:uid="{384B8E27-E3D5-4C56-AA04-B4D54346B75B}"/>
    <cellStyle name="20% - Accent4 22 2 4 3 3 2" xfId="9013" xr:uid="{34D53FF9-68B9-4BB0-92A0-1BE471EE92CF}"/>
    <cellStyle name="20% - Accent4 22 2 4 3 4" xfId="6506" xr:uid="{B4CC232F-C058-4412-AE9B-D6B0948A6887}"/>
    <cellStyle name="20% - Accent4 22 2 4 4" xfId="903" xr:uid="{AF5FF980-21EA-46BB-AFAB-CAD885D6ECAD}"/>
    <cellStyle name="20% - Accent4 22 2 4 4 2" xfId="5197" xr:uid="{8C5EF6AE-ABA8-49F2-BD9C-6838981C65DF}"/>
    <cellStyle name="20% - Accent4 22 2 4 4 2 2" xfId="9553" xr:uid="{15EF14CE-5A5E-4893-B7D7-FAA5058E49AC}"/>
    <cellStyle name="20% - Accent4 22 2 4 4 3" xfId="6508" xr:uid="{A298AC0B-3C5A-4104-AFE6-F270C695DECC}"/>
    <cellStyle name="20% - Accent4 22 2 4 5" xfId="4207" xr:uid="{E841E9ED-846A-45EF-B165-A3961928B7EC}"/>
    <cellStyle name="20% - Accent4 22 2 4 5 2" xfId="8563" xr:uid="{F221E899-D2ED-4630-A594-10AF1AE37771}"/>
    <cellStyle name="20% - Accent4 22 2 4 6" xfId="6501" xr:uid="{B3D2A4A0-0112-4A4F-91B6-11B2889936EF}"/>
    <cellStyle name="20% - Accent4 22 2 5" xfId="904" xr:uid="{DC3D356D-D1D3-4B48-9820-8092604584EF}"/>
    <cellStyle name="20% - Accent4 22 2 5 2" xfId="905" xr:uid="{ABF9FFDE-03CF-4CDE-8431-CEA9F92CC800}"/>
    <cellStyle name="20% - Accent4 22 2 5 2 2" xfId="906" xr:uid="{7DD374B3-8730-4573-9C61-965406AC2F93}"/>
    <cellStyle name="20% - Accent4 22 2 5 2 2 2" xfId="5911" xr:uid="{9CC26981-AF7D-483D-9BA5-0D429ED87BE6}"/>
    <cellStyle name="20% - Accent4 22 2 5 2 2 2 2" xfId="10267" xr:uid="{9C828F79-712F-48B7-91E5-18359C5D2648}"/>
    <cellStyle name="20% - Accent4 22 2 5 2 2 3" xfId="6511" xr:uid="{494ED301-CE64-4F3F-8ED3-85904410204C}"/>
    <cellStyle name="20% - Accent4 22 2 5 2 3" xfId="4831" xr:uid="{BA5239DE-B2B3-4306-AAAD-6F0CBEF10B55}"/>
    <cellStyle name="20% - Accent4 22 2 5 2 3 2" xfId="9187" xr:uid="{5C02D9B7-4EE8-4575-B423-E02979BF5681}"/>
    <cellStyle name="20% - Accent4 22 2 5 2 4" xfId="6510" xr:uid="{5FD4077D-ACA2-4ED2-8332-14E25D4254B3}"/>
    <cellStyle name="20% - Accent4 22 2 5 3" xfId="907" xr:uid="{D215446E-7706-4C42-B025-95AD0DD00350}"/>
    <cellStyle name="20% - Accent4 22 2 5 3 2" xfId="5371" xr:uid="{8B6CD267-4B88-468F-8FE5-AC43B53AA837}"/>
    <cellStyle name="20% - Accent4 22 2 5 3 2 2" xfId="9727" xr:uid="{4153EB1D-F392-4B55-9B63-39D76D882BDF}"/>
    <cellStyle name="20% - Accent4 22 2 5 3 3" xfId="6512" xr:uid="{1ED6C1CA-600D-467B-B620-EA3F4AEB109D}"/>
    <cellStyle name="20% - Accent4 22 2 5 4" xfId="4291" xr:uid="{DC0683DC-A941-44C4-AE9B-C22CCABEA1C0}"/>
    <cellStyle name="20% - Accent4 22 2 5 4 2" xfId="8647" xr:uid="{D3FD67C2-586F-46A0-8C17-4047D9D16279}"/>
    <cellStyle name="20% - Accent4 22 2 5 5" xfId="6509" xr:uid="{1FF6593B-F608-4E89-A1BC-C31C74ABCD16}"/>
    <cellStyle name="20% - Accent4 22 2 6" xfId="908" xr:uid="{831DEAFA-69C9-4760-AEBC-2A941783C58B}"/>
    <cellStyle name="20% - Accent4 22 2 6 2" xfId="909" xr:uid="{55D3FEA4-2E92-4EC1-9470-F2AB3A986324}"/>
    <cellStyle name="20% - Accent4 22 2 6 2 2" xfId="5641" xr:uid="{5EEB3993-11E9-4A6F-BDC9-9C068008D909}"/>
    <cellStyle name="20% - Accent4 22 2 6 2 2 2" xfId="9997" xr:uid="{70A82ACA-E096-4303-AD52-6B30826736E6}"/>
    <cellStyle name="20% - Accent4 22 2 6 2 3" xfId="6514" xr:uid="{534E5CFB-157F-4065-B227-0AC8B96E855F}"/>
    <cellStyle name="20% - Accent4 22 2 6 3" xfId="4561" xr:uid="{11605B94-F89A-4732-99E0-F7188D5AC2F3}"/>
    <cellStyle name="20% - Accent4 22 2 6 3 2" xfId="8917" xr:uid="{2C98A28F-A012-4758-B8D5-DA6AF7F9700E}"/>
    <cellStyle name="20% - Accent4 22 2 6 4" xfId="6513" xr:uid="{55E665BE-28BF-4A00-BCC7-6BDEC588D13A}"/>
    <cellStyle name="20% - Accent4 22 2 7" xfId="910" xr:uid="{58A59A36-E187-473A-B363-6035B8D4AEE4}"/>
    <cellStyle name="20% - Accent4 22 2 7 2" xfId="5101" xr:uid="{C3AB3D61-D6BE-4ECA-BD94-27D95F98F001}"/>
    <cellStyle name="20% - Accent4 22 2 7 2 2" xfId="9457" xr:uid="{D76B9B09-D135-45FB-A65A-4ACD8858BFBC}"/>
    <cellStyle name="20% - Accent4 22 2 7 3" xfId="6515" xr:uid="{922F5016-6D6B-4AC1-96C8-67C288397E70}"/>
    <cellStyle name="20% - Accent4 22 2 8" xfId="4027" xr:uid="{97C1B601-23A9-4DCB-8076-A7E347D4A97C}"/>
    <cellStyle name="20% - Accent4 22 2 8 2" xfId="8383" xr:uid="{85AB0396-6E81-4702-AA3A-737D69DDFE3D}"/>
    <cellStyle name="20% - Accent4 22 2 9" xfId="6468" xr:uid="{8AD5A55B-86DD-4F51-B62A-FDBE076CDB6D}"/>
    <cellStyle name="20% - Accent4 22 3" xfId="911" xr:uid="{40355D0E-4336-49D5-8584-61E1A9B65508}"/>
    <cellStyle name="20% - Accent4 22 3 2" xfId="912" xr:uid="{528C97E1-3728-41F5-9DFD-2F9FE1523DB5}"/>
    <cellStyle name="20% - Accent4 22 3 2 2" xfId="913" xr:uid="{4B38E0A1-5228-43BC-8F5A-785751E9AA8D}"/>
    <cellStyle name="20% - Accent4 22 3 2 2 2" xfId="914" xr:uid="{07CCBD2B-73B6-405E-B08F-8C34850DCBD1}"/>
    <cellStyle name="20% - Accent4 22 3 2 2 2 2" xfId="915" xr:uid="{8A5CBE6F-48AF-4A7D-B0B1-2F7827F1EB30}"/>
    <cellStyle name="20% - Accent4 22 3 2 2 2 2 2" xfId="6122" xr:uid="{38649F23-62D8-440B-AA39-561774773C2B}"/>
    <cellStyle name="20% - Accent4 22 3 2 2 2 2 2 2" xfId="10478" xr:uid="{95ED97B2-8BD7-4948-869A-7F3D1B319924}"/>
    <cellStyle name="20% - Accent4 22 3 2 2 2 2 3" xfId="6520" xr:uid="{9A76F1F7-368A-4D42-9D3F-7A8065AA3498}"/>
    <cellStyle name="20% - Accent4 22 3 2 2 2 3" xfId="5042" xr:uid="{E4DC7FA2-2D01-4CF7-8CC2-53FDA9CA3F1F}"/>
    <cellStyle name="20% - Accent4 22 3 2 2 2 3 2" xfId="9398" xr:uid="{83077C48-F0B7-473F-995E-0A6351CD3F05}"/>
    <cellStyle name="20% - Accent4 22 3 2 2 2 4" xfId="6519" xr:uid="{8F4EB19C-2B8E-4B3D-A750-2EAC9D1C08A1}"/>
    <cellStyle name="20% - Accent4 22 3 2 2 3" xfId="916" xr:uid="{BFE1E022-7479-440E-B29F-649D52D9F6C1}"/>
    <cellStyle name="20% - Accent4 22 3 2 2 3 2" xfId="5582" xr:uid="{4F3643B9-BE7B-4D74-AEDA-59635368F068}"/>
    <cellStyle name="20% - Accent4 22 3 2 2 3 2 2" xfId="9938" xr:uid="{28F71F37-D6A7-46C9-93B9-0EFEBD120705}"/>
    <cellStyle name="20% - Accent4 22 3 2 2 3 3" xfId="6521" xr:uid="{378109A7-2CC9-42E6-A6D7-D83BC0C5C170}"/>
    <cellStyle name="20% - Accent4 22 3 2 2 4" xfId="4502" xr:uid="{0CBAF39C-83BC-4C5B-95C4-61CA1CADFC96}"/>
    <cellStyle name="20% - Accent4 22 3 2 2 4 2" xfId="8858" xr:uid="{357EBAC3-23C7-473B-9D68-62A1EBA4E5B2}"/>
    <cellStyle name="20% - Accent4 22 3 2 2 5" xfId="6518" xr:uid="{87948145-A984-4A1A-8668-E4172844D6B4}"/>
    <cellStyle name="20% - Accent4 22 3 2 3" xfId="917" xr:uid="{65BB1ABC-0D2B-441F-AD77-8973C05B112F}"/>
    <cellStyle name="20% - Accent4 22 3 2 3 2" xfId="918" xr:uid="{4EBA5363-95D0-48B0-A013-EA8EDC193021}"/>
    <cellStyle name="20% - Accent4 22 3 2 3 2 2" xfId="5852" xr:uid="{AC4F72DC-1ECC-46DD-B127-64E3AB3A5C4F}"/>
    <cellStyle name="20% - Accent4 22 3 2 3 2 2 2" xfId="10208" xr:uid="{7CA67FC5-8A07-4CCC-A896-1B2A859FB43D}"/>
    <cellStyle name="20% - Accent4 22 3 2 3 2 3" xfId="6523" xr:uid="{77DE4DF9-93F4-4DBD-A5BF-6398FE373682}"/>
    <cellStyle name="20% - Accent4 22 3 2 3 3" xfId="4772" xr:uid="{28A10B85-9223-4B7D-9EB6-D2FDFFF2E606}"/>
    <cellStyle name="20% - Accent4 22 3 2 3 3 2" xfId="9128" xr:uid="{555B5B9A-4D1F-43DC-9D5A-828F75FCF5DD}"/>
    <cellStyle name="20% - Accent4 22 3 2 3 4" xfId="6522" xr:uid="{0862C0EC-7A9F-4716-8D3A-39961DE8CE59}"/>
    <cellStyle name="20% - Accent4 22 3 2 4" xfId="919" xr:uid="{DEA8628A-B45D-455A-9388-7AE6659A4E5D}"/>
    <cellStyle name="20% - Accent4 22 3 2 4 2" xfId="5312" xr:uid="{B31DFC83-88B3-44AB-819E-C87D8CB77858}"/>
    <cellStyle name="20% - Accent4 22 3 2 4 2 2" xfId="9668" xr:uid="{CFC67229-6443-425D-8FD5-2834F1E93EBB}"/>
    <cellStyle name="20% - Accent4 22 3 2 4 3" xfId="6524" xr:uid="{D78A2B57-2519-4D6F-8D8A-992E29553FED}"/>
    <cellStyle name="20% - Accent4 22 3 2 5" xfId="4142" xr:uid="{9D09810B-AEE5-4DC5-8660-E01EA378995D}"/>
    <cellStyle name="20% - Accent4 22 3 2 5 2" xfId="8498" xr:uid="{47CB48AE-E611-4848-9D88-E8B0951E194B}"/>
    <cellStyle name="20% - Accent4 22 3 2 6" xfId="6517" xr:uid="{74DB16B1-07D4-402A-BEC4-8AF6C027D1D4}"/>
    <cellStyle name="20% - Accent4 22 3 3" xfId="920" xr:uid="{291DE2B4-93FA-4A7F-AD72-5E4F2815174C}"/>
    <cellStyle name="20% - Accent4 22 3 3 2" xfId="921" xr:uid="{111845CC-6D28-4BAE-A810-03191BD5940F}"/>
    <cellStyle name="20% - Accent4 22 3 3 2 2" xfId="922" xr:uid="{52328458-47E9-47C8-A40F-B80285798744}"/>
    <cellStyle name="20% - Accent4 22 3 3 2 2 2" xfId="923" xr:uid="{35091038-6BD5-4C39-91EB-30573F631DD6}"/>
    <cellStyle name="20% - Accent4 22 3 3 2 2 2 2" xfId="6009" xr:uid="{84FE6BCA-F773-4BA6-8B6B-091173852F42}"/>
    <cellStyle name="20% - Accent4 22 3 3 2 2 2 2 2" xfId="10365" xr:uid="{64B14134-DF13-420D-90F4-75F8487E3BDB}"/>
    <cellStyle name="20% - Accent4 22 3 3 2 2 2 3" xfId="6528" xr:uid="{B8BA0426-37BC-45FB-A97B-03AE6156FB24}"/>
    <cellStyle name="20% - Accent4 22 3 3 2 2 3" xfId="4929" xr:uid="{56232466-8D73-480A-A0D3-62EBE6847B3A}"/>
    <cellStyle name="20% - Accent4 22 3 3 2 2 3 2" xfId="9285" xr:uid="{B1D80883-D40C-490E-BF20-4150CE495EB2}"/>
    <cellStyle name="20% - Accent4 22 3 3 2 2 4" xfId="6527" xr:uid="{E991B064-9B28-45FC-A881-C13C68FFEDE3}"/>
    <cellStyle name="20% - Accent4 22 3 3 2 3" xfId="924" xr:uid="{DD67FE1F-8689-4B79-BC87-08CA7970C689}"/>
    <cellStyle name="20% - Accent4 22 3 3 2 3 2" xfId="5469" xr:uid="{F636A5E4-FF50-4CA0-A76E-06D85655428F}"/>
    <cellStyle name="20% - Accent4 22 3 3 2 3 2 2" xfId="9825" xr:uid="{EEC063C3-CCB1-4608-92AA-FB931AAB33E8}"/>
    <cellStyle name="20% - Accent4 22 3 3 2 3 3" xfId="6529" xr:uid="{71D09CB8-6A6D-4079-9B1D-D86068F4620D}"/>
    <cellStyle name="20% - Accent4 22 3 3 2 4" xfId="4389" xr:uid="{1848F011-4126-4EBC-B2A7-6490F9BC25AA}"/>
    <cellStyle name="20% - Accent4 22 3 3 2 4 2" xfId="8745" xr:uid="{47673183-C406-4C40-937D-736A7136D6F0}"/>
    <cellStyle name="20% - Accent4 22 3 3 2 5" xfId="6526" xr:uid="{2FBEE93D-753F-4420-A721-E1C9C27B5380}"/>
    <cellStyle name="20% - Accent4 22 3 3 3" xfId="925" xr:uid="{5050F996-106E-4105-A1F7-E0EA56D77331}"/>
    <cellStyle name="20% - Accent4 22 3 3 3 2" xfId="926" xr:uid="{21E99DB2-8341-47B6-BB82-95ECE9A4791F}"/>
    <cellStyle name="20% - Accent4 22 3 3 3 2 2" xfId="5739" xr:uid="{3F54B4F8-9079-4D61-91D0-F39F043D5E59}"/>
    <cellStyle name="20% - Accent4 22 3 3 3 2 2 2" xfId="10095" xr:uid="{EFEBD8EE-41F0-4F38-AF3C-A69785FC5BE1}"/>
    <cellStyle name="20% - Accent4 22 3 3 3 2 3" xfId="6531" xr:uid="{CF35FD4B-D395-4E95-AD6A-67F2482EDC76}"/>
    <cellStyle name="20% - Accent4 22 3 3 3 3" xfId="4659" xr:uid="{4AF74253-96A4-4DF5-A0F7-B4D4E5BA2BFC}"/>
    <cellStyle name="20% - Accent4 22 3 3 3 3 2" xfId="9015" xr:uid="{3DB4F443-FE50-4F22-A4CA-D3F2092CD73A}"/>
    <cellStyle name="20% - Accent4 22 3 3 3 4" xfId="6530" xr:uid="{B26A43EB-B05D-4F1D-BD6D-AE04B3D0C701}"/>
    <cellStyle name="20% - Accent4 22 3 3 4" xfId="927" xr:uid="{3370F215-00AF-44B0-9F62-FBADABA9F79E}"/>
    <cellStyle name="20% - Accent4 22 3 3 4 2" xfId="5199" xr:uid="{43794BA7-2DEB-428C-ABAD-1FCED8C7C372}"/>
    <cellStyle name="20% - Accent4 22 3 3 4 2 2" xfId="9555" xr:uid="{EEB79DBC-C0AA-4419-9901-6040BED7F30D}"/>
    <cellStyle name="20% - Accent4 22 3 3 4 3" xfId="6532" xr:uid="{A7C9A1A0-8C0C-47E1-B5BC-EDA065575610}"/>
    <cellStyle name="20% - Accent4 22 3 3 5" xfId="4209" xr:uid="{CD149019-35FC-4261-90BA-D30631E8AB6D}"/>
    <cellStyle name="20% - Accent4 22 3 3 5 2" xfId="8565" xr:uid="{B4CC99BC-BAEC-48FE-B4E4-42F6C5D9DD20}"/>
    <cellStyle name="20% - Accent4 22 3 3 6" xfId="6525" xr:uid="{6D1FAA28-432C-4116-93E3-27E233129797}"/>
    <cellStyle name="20% - Accent4 22 3 4" xfId="928" xr:uid="{F9D54BD8-1688-4155-B789-C10A5BBE2BFA}"/>
    <cellStyle name="20% - Accent4 22 3 4 2" xfId="929" xr:uid="{34A4597D-8EA0-4E4F-A4C7-DF4002EAA9D9}"/>
    <cellStyle name="20% - Accent4 22 3 4 2 2" xfId="930" xr:uid="{FD92622D-5208-4EA4-980C-8F5EDD443C96}"/>
    <cellStyle name="20% - Accent4 22 3 4 2 2 2" xfId="5942" xr:uid="{7630AFFC-7E8D-43EE-BC3B-B74AB888C08B}"/>
    <cellStyle name="20% - Accent4 22 3 4 2 2 2 2" xfId="10298" xr:uid="{3E48D230-86B5-4813-B4B0-D7333E118F33}"/>
    <cellStyle name="20% - Accent4 22 3 4 2 2 3" xfId="6535" xr:uid="{4F758172-6D3A-4098-BE4A-FF9224D10BF7}"/>
    <cellStyle name="20% - Accent4 22 3 4 2 3" xfId="4862" xr:uid="{196A454C-C86F-4D0D-BC7D-78DD68FE019C}"/>
    <cellStyle name="20% - Accent4 22 3 4 2 3 2" xfId="9218" xr:uid="{BB812101-51EB-49CE-B7DF-57667FF4B4F5}"/>
    <cellStyle name="20% - Accent4 22 3 4 2 4" xfId="6534" xr:uid="{35BC4C58-B5BF-4BFC-9A49-13D1E29B47CB}"/>
    <cellStyle name="20% - Accent4 22 3 4 3" xfId="931" xr:uid="{01215EFB-2EC0-4873-A639-A15C7E15C1A9}"/>
    <cellStyle name="20% - Accent4 22 3 4 3 2" xfId="5402" xr:uid="{8D1F92CF-6617-4B52-9BD3-634B0ECEA2C7}"/>
    <cellStyle name="20% - Accent4 22 3 4 3 2 2" xfId="9758" xr:uid="{2ADEC617-4B8F-4667-BF3F-E2AA8B8C9D9C}"/>
    <cellStyle name="20% - Accent4 22 3 4 3 3" xfId="6536" xr:uid="{24198499-6E28-4A8C-907E-CB78178A8592}"/>
    <cellStyle name="20% - Accent4 22 3 4 4" xfId="4322" xr:uid="{7B6161EF-5211-445F-B0A3-377801CE8B77}"/>
    <cellStyle name="20% - Accent4 22 3 4 4 2" xfId="8678" xr:uid="{064D5B73-8532-482C-BA16-E2E1616C7B7B}"/>
    <cellStyle name="20% - Accent4 22 3 4 5" xfId="6533" xr:uid="{C854E24B-1E5C-4975-8800-73BB9F260551}"/>
    <cellStyle name="20% - Accent4 22 3 5" xfId="932" xr:uid="{555988DB-CEC5-436F-9AC7-948A6BEFE8CC}"/>
    <cellStyle name="20% - Accent4 22 3 5 2" xfId="933" xr:uid="{F7C0592D-C6DC-4DD3-A22C-13E312FCF8B5}"/>
    <cellStyle name="20% - Accent4 22 3 5 2 2" xfId="5672" xr:uid="{230466E1-A200-4B4A-ACEE-DB1A1860FB9D}"/>
    <cellStyle name="20% - Accent4 22 3 5 2 2 2" xfId="10028" xr:uid="{D941CC52-E390-4EC0-A706-F92C17F4C9A6}"/>
    <cellStyle name="20% - Accent4 22 3 5 2 3" xfId="6538" xr:uid="{60A0C828-61D9-4D0B-A286-C14129020D12}"/>
    <cellStyle name="20% - Accent4 22 3 5 3" xfId="4592" xr:uid="{ED54AD5A-C456-4E00-BC2D-6CC9E12BFF57}"/>
    <cellStyle name="20% - Accent4 22 3 5 3 2" xfId="8948" xr:uid="{AB3323EB-9A72-435C-BD43-83E22E6DB1B7}"/>
    <cellStyle name="20% - Accent4 22 3 5 4" xfId="6537" xr:uid="{8EEFE7E0-43E4-4737-AA65-DCD28D1E527A}"/>
    <cellStyle name="20% - Accent4 22 3 6" xfId="934" xr:uid="{801BBCED-C28A-4A2C-877E-12A4BD4A2844}"/>
    <cellStyle name="20% - Accent4 22 3 6 2" xfId="5132" xr:uid="{7146A2AF-EB61-45C3-B549-88803C9C9B2F}"/>
    <cellStyle name="20% - Accent4 22 3 6 2 2" xfId="9488" xr:uid="{D7576D1D-7CFA-4DE6-AFB9-F0B91A34A145}"/>
    <cellStyle name="20% - Accent4 22 3 6 3" xfId="6539" xr:uid="{7D6A0498-D229-4077-BA1B-23AE2A2B9300}"/>
    <cellStyle name="20% - Accent4 22 3 7" xfId="4029" xr:uid="{618F313F-9FCC-4278-AEDC-BAB70FB27AC7}"/>
    <cellStyle name="20% - Accent4 22 3 7 2" xfId="8385" xr:uid="{5C6B23E5-24C1-43B0-B2F0-410EA352DD51}"/>
    <cellStyle name="20% - Accent4 22 3 8" xfId="6516" xr:uid="{AD623F12-3B80-4209-A5FA-FC55FFD80877}"/>
    <cellStyle name="20% - Accent4 22 4" xfId="935" xr:uid="{E0F3AD7D-4F0A-4D59-B82E-F58443C3359E}"/>
    <cellStyle name="20% - Accent4 22 4 2" xfId="936" xr:uid="{9EE68BA9-525D-484C-ACAC-5295DA4B1F43}"/>
    <cellStyle name="20% - Accent4 22 4 2 2" xfId="937" xr:uid="{25B02A9B-E497-461F-BF3F-87A6B7841A75}"/>
    <cellStyle name="20% - Accent4 22 4 2 2 2" xfId="938" xr:uid="{CBCE5B35-005E-4514-B4BF-A15DDE7E35D8}"/>
    <cellStyle name="20% - Accent4 22 4 2 2 2 2" xfId="6077" xr:uid="{78CF75ED-A89C-4E63-B9C6-F35369BCF82F}"/>
    <cellStyle name="20% - Accent4 22 4 2 2 2 2 2" xfId="10433" xr:uid="{34CFBE22-8FC1-4B3B-843B-307B73A690C5}"/>
    <cellStyle name="20% - Accent4 22 4 2 2 2 3" xfId="6543" xr:uid="{F0BE112F-6B77-4656-8EF1-8A89372250B6}"/>
    <cellStyle name="20% - Accent4 22 4 2 2 3" xfId="4997" xr:uid="{75044E17-DA9E-4F60-A9FE-D7436163BCFE}"/>
    <cellStyle name="20% - Accent4 22 4 2 2 3 2" xfId="9353" xr:uid="{368EFCD3-5509-4C25-BDB4-A5C4BEEB1965}"/>
    <cellStyle name="20% - Accent4 22 4 2 2 4" xfId="6542" xr:uid="{5F15821F-D247-45E1-8819-3BC9E1FD5299}"/>
    <cellStyle name="20% - Accent4 22 4 2 3" xfId="939" xr:uid="{5CDD7700-682F-4A31-9877-9744ED6CF895}"/>
    <cellStyle name="20% - Accent4 22 4 2 3 2" xfId="5537" xr:uid="{C6D9B721-DFC8-45ED-9B86-ADD1DA103A29}"/>
    <cellStyle name="20% - Accent4 22 4 2 3 2 2" xfId="9893" xr:uid="{98C95AC5-85AD-40D7-9E97-ED158798F853}"/>
    <cellStyle name="20% - Accent4 22 4 2 3 3" xfId="6544" xr:uid="{79DE1A38-44BF-451A-A26F-ACACCE781B9E}"/>
    <cellStyle name="20% - Accent4 22 4 2 4" xfId="4457" xr:uid="{7F1A7B8E-7DF3-47FA-A7A9-1CE93FA84DB6}"/>
    <cellStyle name="20% - Accent4 22 4 2 4 2" xfId="8813" xr:uid="{FE5DCADF-6C8C-47C9-BF0D-056CA6F6BB8F}"/>
    <cellStyle name="20% - Accent4 22 4 2 5" xfId="6541" xr:uid="{F568AE5F-A1E5-467C-BB44-3FBA98E1DBDE}"/>
    <cellStyle name="20% - Accent4 22 4 3" xfId="940" xr:uid="{943189C5-84F3-46D2-9094-06E1C8FC6F79}"/>
    <cellStyle name="20% - Accent4 22 4 3 2" xfId="941" xr:uid="{95C7E025-FB9D-40F0-955B-B9270A1A2094}"/>
    <cellStyle name="20% - Accent4 22 4 3 2 2" xfId="5807" xr:uid="{A509487E-168D-4904-B534-6A0F16F2BA2E}"/>
    <cellStyle name="20% - Accent4 22 4 3 2 2 2" xfId="10163" xr:uid="{6AB7300C-55FA-4F37-A2F2-63BB614AD65E}"/>
    <cellStyle name="20% - Accent4 22 4 3 2 3" xfId="6546" xr:uid="{50BD1A9D-D6EE-4519-B181-AFF3315E891F}"/>
    <cellStyle name="20% - Accent4 22 4 3 3" xfId="4727" xr:uid="{F42A4602-8ED8-4965-84A9-6593AECEDB34}"/>
    <cellStyle name="20% - Accent4 22 4 3 3 2" xfId="9083" xr:uid="{60663544-A26E-4C41-B5BA-E48653AD6C8A}"/>
    <cellStyle name="20% - Accent4 22 4 3 4" xfId="6545" xr:uid="{B2CBD0E5-306C-45C1-84EA-D14AB679C909}"/>
    <cellStyle name="20% - Accent4 22 4 4" xfId="942" xr:uid="{EE1AF09E-2AA6-4DA3-B9F0-C195CA7D6926}"/>
    <cellStyle name="20% - Accent4 22 4 4 2" xfId="5267" xr:uid="{8424848B-35FD-46B5-9FEE-5242DA3AD779}"/>
    <cellStyle name="20% - Accent4 22 4 4 2 2" xfId="9623" xr:uid="{DB24C2BC-7005-4FAC-8EA4-8CB04AE24062}"/>
    <cellStyle name="20% - Accent4 22 4 4 3" xfId="6547" xr:uid="{B05849E3-7C16-43CA-8471-4EF2CAA87FF7}"/>
    <cellStyle name="20% - Accent4 22 4 5" xfId="4097" xr:uid="{A7B8D3EB-5074-4F02-95D8-73425C7262CA}"/>
    <cellStyle name="20% - Accent4 22 4 5 2" xfId="8453" xr:uid="{D92C2AB8-331B-4253-B3F1-9D68BC4F44F1}"/>
    <cellStyle name="20% - Accent4 22 4 6" xfId="6540" xr:uid="{3D269BED-81D6-4FD0-9104-3E89A19C24C1}"/>
    <cellStyle name="20% - Accent4 22 5" xfId="943" xr:uid="{BE509121-8516-46E5-A33E-2508D30FADDB}"/>
    <cellStyle name="20% - Accent4 22 5 2" xfId="944" xr:uid="{2DCEA8E3-A28A-4450-9B2C-11DC44644B84}"/>
    <cellStyle name="20% - Accent4 22 5 2 2" xfId="945" xr:uid="{9AD6FCEF-9580-47D3-AF80-CD59A511B666}"/>
    <cellStyle name="20% - Accent4 22 5 2 2 2" xfId="946" xr:uid="{077FE847-5497-49F9-BA92-F9BB7042CDCB}"/>
    <cellStyle name="20% - Accent4 22 5 2 2 2 2" xfId="5987" xr:uid="{1F598BB5-9638-4B4D-B9A2-47EAE37940B6}"/>
    <cellStyle name="20% - Accent4 22 5 2 2 2 2 2" xfId="10343" xr:uid="{EA8572CC-52B2-4A9F-8222-51EF810CB124}"/>
    <cellStyle name="20% - Accent4 22 5 2 2 2 3" xfId="6551" xr:uid="{4F172518-60AE-4A3B-AD4D-CC15688FA163}"/>
    <cellStyle name="20% - Accent4 22 5 2 2 3" xfId="4907" xr:uid="{8F6DF6FF-5A93-4E91-A53A-1760D6016C86}"/>
    <cellStyle name="20% - Accent4 22 5 2 2 3 2" xfId="9263" xr:uid="{9F40CEB1-782C-4058-AFEF-699A3858BF37}"/>
    <cellStyle name="20% - Accent4 22 5 2 2 4" xfId="6550" xr:uid="{27E22255-A4B2-48BE-8AB5-F37F9BBDFFE6}"/>
    <cellStyle name="20% - Accent4 22 5 2 3" xfId="947" xr:uid="{24825756-787F-4569-91E1-3BE5AFF061CB}"/>
    <cellStyle name="20% - Accent4 22 5 2 3 2" xfId="5447" xr:uid="{F3DA5A61-D2A8-4BEC-8AC2-BD943A29803E}"/>
    <cellStyle name="20% - Accent4 22 5 2 3 2 2" xfId="9803" xr:uid="{9217E4D8-C9EE-4358-8467-B6B7A2AE659F}"/>
    <cellStyle name="20% - Accent4 22 5 2 3 3" xfId="6552" xr:uid="{CA567EF2-B022-4195-887D-65257EAC22B6}"/>
    <cellStyle name="20% - Accent4 22 5 2 4" xfId="4367" xr:uid="{04F15127-5E85-4676-BEB1-E6B1F4F5BD9A}"/>
    <cellStyle name="20% - Accent4 22 5 2 4 2" xfId="8723" xr:uid="{9C9D977C-7924-4583-B12F-D9E20AA7D2BF}"/>
    <cellStyle name="20% - Accent4 22 5 2 5" xfId="6549" xr:uid="{DEB15D74-60C7-46FB-8D0D-613191AB3CE9}"/>
    <cellStyle name="20% - Accent4 22 5 3" xfId="948" xr:uid="{2CB7EDEF-6795-474F-93BD-2F3F64316E3C}"/>
    <cellStyle name="20% - Accent4 22 5 3 2" xfId="949" xr:uid="{5717FC90-1E54-4D49-9082-5721B6A44E7E}"/>
    <cellStyle name="20% - Accent4 22 5 3 2 2" xfId="5717" xr:uid="{7BD21552-C323-4090-B476-12EAA76C7BE6}"/>
    <cellStyle name="20% - Accent4 22 5 3 2 2 2" xfId="10073" xr:uid="{E572028C-B101-4FE0-9583-F0185C46F8C3}"/>
    <cellStyle name="20% - Accent4 22 5 3 2 3" xfId="6554" xr:uid="{8CE05FCE-2711-42DF-9BA8-E30248BDDC89}"/>
    <cellStyle name="20% - Accent4 22 5 3 3" xfId="4637" xr:uid="{F7F4A6C8-80C9-4C0E-AE9C-2E07ACAF2150}"/>
    <cellStyle name="20% - Accent4 22 5 3 3 2" xfId="8993" xr:uid="{40EF8BD9-C816-4A95-9353-B17D5376A0A6}"/>
    <cellStyle name="20% - Accent4 22 5 3 4" xfId="6553" xr:uid="{45392AB9-8CD0-4779-BED0-A7442C4A740E}"/>
    <cellStyle name="20% - Accent4 22 5 4" xfId="950" xr:uid="{6D969424-7174-4863-A877-62C15FDFFFAD}"/>
    <cellStyle name="20% - Accent4 22 5 4 2" xfId="5177" xr:uid="{BC537A06-9242-487A-9887-1928CF3A3964}"/>
    <cellStyle name="20% - Accent4 22 5 4 2 2" xfId="9533" xr:uid="{E387446C-F677-41EB-8375-ED48E8AC57A7}"/>
    <cellStyle name="20% - Accent4 22 5 4 3" xfId="6555" xr:uid="{09359436-C4BE-45B1-9A78-DB87FE079A1A}"/>
    <cellStyle name="20% - Accent4 22 5 5" xfId="4187" xr:uid="{1A79285A-851F-4876-91AA-CD138798252C}"/>
    <cellStyle name="20% - Accent4 22 5 5 2" xfId="8543" xr:uid="{2DBBED28-71E8-4422-9F04-5C02268B6EEA}"/>
    <cellStyle name="20% - Accent4 22 5 6" xfId="6548" xr:uid="{88FD72C8-4430-4E88-880A-F920C373AA16}"/>
    <cellStyle name="20% - Accent4 22 6" xfId="951" xr:uid="{9DCBFBAF-35A3-4289-A400-3B4456AA0448}"/>
    <cellStyle name="20% - Accent4 22 6 2" xfId="952" xr:uid="{F101A6B3-223F-4768-9B61-7127EEE6A140}"/>
    <cellStyle name="20% - Accent4 22 6 2 2" xfId="953" xr:uid="{B6F53BF6-BF05-4542-B9AC-3DEFBD1044CB}"/>
    <cellStyle name="20% - Accent4 22 6 2 2 2" xfId="5897" xr:uid="{F009E6BA-94B6-48D1-B4F3-19A9F23C76A6}"/>
    <cellStyle name="20% - Accent4 22 6 2 2 2 2" xfId="10253" xr:uid="{169CB3E0-FFFA-4948-B1CC-30F753373239}"/>
    <cellStyle name="20% - Accent4 22 6 2 2 3" xfId="6558" xr:uid="{2B65C8E5-6DC4-4B89-BBBA-4786DDD28113}"/>
    <cellStyle name="20% - Accent4 22 6 2 3" xfId="4817" xr:uid="{EAA92971-F095-466C-B8E2-3B827FDA4E26}"/>
    <cellStyle name="20% - Accent4 22 6 2 3 2" xfId="9173" xr:uid="{1483F81C-0EE9-4DB0-B6F7-7E772780EE07}"/>
    <cellStyle name="20% - Accent4 22 6 2 4" xfId="6557" xr:uid="{76265D0B-1C28-4CE3-9A1F-0EE2129DBC56}"/>
    <cellStyle name="20% - Accent4 22 6 3" xfId="954" xr:uid="{11EB211E-2792-4405-B8DE-25487E772B65}"/>
    <cellStyle name="20% - Accent4 22 6 3 2" xfId="5357" xr:uid="{2FD3E950-32E1-4032-9F90-7534262AD08E}"/>
    <cellStyle name="20% - Accent4 22 6 3 2 2" xfId="9713" xr:uid="{3B515508-E9DC-4547-8A8F-085D18DB9825}"/>
    <cellStyle name="20% - Accent4 22 6 3 3" xfId="6559" xr:uid="{2D8455A8-0839-4EC1-B566-72922CFEE428}"/>
    <cellStyle name="20% - Accent4 22 6 4" xfId="4277" xr:uid="{383C2C2A-24A8-4906-AA3E-785C80BE1704}"/>
    <cellStyle name="20% - Accent4 22 6 4 2" xfId="8633" xr:uid="{5FA47438-7A1D-4353-BCED-9BFE614FFD90}"/>
    <cellStyle name="20% - Accent4 22 6 5" xfId="6556" xr:uid="{BE705039-4099-428E-815A-13D03879F716}"/>
    <cellStyle name="20% - Accent4 22 7" xfId="955" xr:uid="{43B8337B-1A4F-40FA-A471-2EDF5D3701C1}"/>
    <cellStyle name="20% - Accent4 22 7 2" xfId="956" xr:uid="{113C8F27-8732-4E06-B7A0-C930FBAA86E8}"/>
    <cellStyle name="20% - Accent4 22 7 2 2" xfId="5627" xr:uid="{E47CB83F-58B2-4A81-BA15-BB3131FB6D15}"/>
    <cellStyle name="20% - Accent4 22 7 2 2 2" xfId="9983" xr:uid="{DAB8A6D6-9398-4716-90A4-C2481A0ABBB2}"/>
    <cellStyle name="20% - Accent4 22 7 2 3" xfId="6561" xr:uid="{BD85536F-CB0A-4E12-9879-D92ADF2CD763}"/>
    <cellStyle name="20% - Accent4 22 7 3" xfId="4547" xr:uid="{D6348B6B-20F6-4642-9F81-C7AD2FD0847C}"/>
    <cellStyle name="20% - Accent4 22 7 3 2" xfId="8903" xr:uid="{2D721E87-082B-49F4-B534-86978349E392}"/>
    <cellStyle name="20% - Accent4 22 7 4" xfId="6560" xr:uid="{5D4E9A59-80E4-4D3E-96F2-18C76D80585D}"/>
    <cellStyle name="20% - Accent4 22 8" xfId="957" xr:uid="{D4DD6B05-0005-4C9B-A8B6-F01CE76048F4}"/>
    <cellStyle name="20% - Accent4 22 8 2" xfId="5087" xr:uid="{BBDA6C72-87DC-456D-B724-0639BD47FC5B}"/>
    <cellStyle name="20% - Accent4 22 8 2 2" xfId="9443" xr:uid="{7559B63D-9CA5-4E77-A6ED-6C83DD9BC6FB}"/>
    <cellStyle name="20% - Accent4 22 8 3" xfId="6562" xr:uid="{F8209118-FEC9-4550-BAC5-4B8A5828D856}"/>
    <cellStyle name="20% - Accent4 22 9" xfId="4006" xr:uid="{FCADD52F-E3BA-432A-9647-E06E71712630}"/>
    <cellStyle name="20% - Accent4 22 9 2" xfId="8363" xr:uid="{FC9CE6DC-68FA-40BD-A9C6-07BA260BD7EE}"/>
    <cellStyle name="20% - Accent4 3" xfId="958" xr:uid="{649AEDA3-603C-4523-A98B-74ACE9A251A2}"/>
    <cellStyle name="20% - Accent4 4" xfId="959" xr:uid="{796CB1B7-A931-4CD2-92E9-8DA1EFDDF50D}"/>
    <cellStyle name="20% - Accent4 5" xfId="960" xr:uid="{06889665-76D3-4B72-91B9-A7BD2E04C98C}"/>
    <cellStyle name="20% - Accent4 6" xfId="961" xr:uid="{1496534D-973B-4755-8980-65A5385B4826}"/>
    <cellStyle name="20% - Accent4 7" xfId="962" xr:uid="{8BDE602F-E533-4E0D-99B1-34E0948AEB08}"/>
    <cellStyle name="20% - Accent4 8" xfId="963" xr:uid="{A6FB407C-E9AE-40A5-89EF-754BD4F898FB}"/>
    <cellStyle name="20% - Accent4 9" xfId="964" xr:uid="{7EB63EA3-B83B-442A-A79E-E064B10E9E51}"/>
    <cellStyle name="20% - Accent5 10" xfId="965" xr:uid="{40E45D55-82E1-4228-A997-D40AFE43D4E4}"/>
    <cellStyle name="20% - Accent5 11" xfId="966" xr:uid="{CE0158B6-6331-43AA-92DD-74933A9DF65D}"/>
    <cellStyle name="20% - Accent5 12" xfId="967" xr:uid="{11F13ADF-A6E6-462C-9694-C72AF2B2878D}"/>
    <cellStyle name="20% - Accent5 13" xfId="968" xr:uid="{19B79346-FF03-4DB7-8C38-6B4D2BF3F45D}"/>
    <cellStyle name="20% - Accent5 14" xfId="969" xr:uid="{7DB1B316-1E60-41B3-A4EC-C73BCEEB5C00}"/>
    <cellStyle name="20% - Accent5 15" xfId="970" xr:uid="{202399F4-A767-4943-836D-29C7CFA9D1D3}"/>
    <cellStyle name="20% - Accent5 16" xfId="971" xr:uid="{72C2785E-4FF9-4337-8625-43FB05EC4CCF}"/>
    <cellStyle name="20% - Accent5 17" xfId="972" xr:uid="{CE068C47-63ED-49D3-BF50-56407D68C620}"/>
    <cellStyle name="20% - Accent5 18" xfId="973" xr:uid="{617DA973-6B01-4D50-B892-ADA76E503205}"/>
    <cellStyle name="20% - Accent5 19" xfId="974" xr:uid="{E37C1D44-A0FB-4CD9-AE07-3405B30886A5}"/>
    <cellStyle name="20% - Accent5 2" xfId="975" xr:uid="{071C22D1-2AAA-4C98-980E-C05A8C9FB75C}"/>
    <cellStyle name="20% - Accent5 20" xfId="976" xr:uid="{3AFFB3F7-9BB9-4AAF-9B8A-131E3EE55226}"/>
    <cellStyle name="20% - Accent5 21" xfId="977" xr:uid="{BEB1E2F4-8B18-455A-B864-1F089364535D}"/>
    <cellStyle name="20% - Accent5 22" xfId="978" xr:uid="{5D870DBF-0AF2-425E-86B1-AA26B58416C0}"/>
    <cellStyle name="20% - Accent5 22 10" xfId="6563" xr:uid="{0E30C284-235F-4019-B436-0A7ED2AD14E9}"/>
    <cellStyle name="20% - Accent5 22 2" xfId="979" xr:uid="{3C7E98B9-301B-4093-8CB6-35913ABADFE5}"/>
    <cellStyle name="20% - Accent5 22 2 2" xfId="980" xr:uid="{1A9AF0A3-E567-410D-83D0-66A1F1F5DEB9}"/>
    <cellStyle name="20% - Accent5 22 2 2 2" xfId="981" xr:uid="{70FC4E03-229E-4842-B41E-1600E800E767}"/>
    <cellStyle name="20% - Accent5 22 2 2 2 2" xfId="982" xr:uid="{E11BD089-2AAE-4363-853A-BEFF863A1889}"/>
    <cellStyle name="20% - Accent5 22 2 2 2 2 2" xfId="983" xr:uid="{D574A662-E8AF-4169-BCB7-8BEE7E66F233}"/>
    <cellStyle name="20% - Accent5 22 2 2 2 2 2 2" xfId="984" xr:uid="{B8AC6ACE-9216-435F-BA8D-1CE9A7423337}"/>
    <cellStyle name="20% - Accent5 22 2 2 2 2 2 2 2" xfId="6137" xr:uid="{52FF8C01-A112-4C1F-A8F3-2C49B6F12D28}"/>
    <cellStyle name="20% - Accent5 22 2 2 2 2 2 2 2 2" xfId="10493" xr:uid="{0F64D157-91A8-4C3B-9B9B-1B321DA47AA9}"/>
    <cellStyle name="20% - Accent5 22 2 2 2 2 2 2 3" xfId="6569" xr:uid="{B4CE35BB-B589-4946-B610-75825C8DB807}"/>
    <cellStyle name="20% - Accent5 22 2 2 2 2 2 3" xfId="5057" xr:uid="{523EAABF-E0F9-463F-B295-7FF3BF7450C0}"/>
    <cellStyle name="20% - Accent5 22 2 2 2 2 2 3 2" xfId="9413" xr:uid="{51E33B1C-B67D-4C73-A770-07E54964C6A8}"/>
    <cellStyle name="20% - Accent5 22 2 2 2 2 2 4" xfId="6568" xr:uid="{CB95FBE9-02FF-4553-8ABB-B1CF62298901}"/>
    <cellStyle name="20% - Accent5 22 2 2 2 2 3" xfId="985" xr:uid="{11884637-DA76-49E9-8225-E14309E8C363}"/>
    <cellStyle name="20% - Accent5 22 2 2 2 2 3 2" xfId="5597" xr:uid="{590E0E03-970F-43DB-949C-7FA21F6F9730}"/>
    <cellStyle name="20% - Accent5 22 2 2 2 2 3 2 2" xfId="9953" xr:uid="{A7652230-3CB2-48AE-9CA8-A85AC6AC46E9}"/>
    <cellStyle name="20% - Accent5 22 2 2 2 2 3 3" xfId="6570" xr:uid="{7D8DE930-DFFC-4C38-ACFC-077774BE45AD}"/>
    <cellStyle name="20% - Accent5 22 2 2 2 2 4" xfId="4517" xr:uid="{4193599D-4353-46A1-9090-64AEBC7345D3}"/>
    <cellStyle name="20% - Accent5 22 2 2 2 2 4 2" xfId="8873" xr:uid="{6BBA1983-D588-4BB4-9EFC-51E70F06DF4A}"/>
    <cellStyle name="20% - Accent5 22 2 2 2 2 5" xfId="6567" xr:uid="{7646DAA6-8515-4151-8161-2A315781D269}"/>
    <cellStyle name="20% - Accent5 22 2 2 2 3" xfId="986" xr:uid="{75D7F6F4-8B63-4F87-B25F-2EFB21BE4131}"/>
    <cellStyle name="20% - Accent5 22 2 2 2 3 2" xfId="987" xr:uid="{BE571A21-4420-4DA2-80EC-F6CB86ABD53D}"/>
    <cellStyle name="20% - Accent5 22 2 2 2 3 2 2" xfId="5867" xr:uid="{B01440FD-4EDC-4E84-96A7-72022693DE0D}"/>
    <cellStyle name="20% - Accent5 22 2 2 2 3 2 2 2" xfId="10223" xr:uid="{B39AA7F6-F909-498D-8975-93116E10B0D8}"/>
    <cellStyle name="20% - Accent5 22 2 2 2 3 2 3" xfId="6572" xr:uid="{AC20EC0F-35CD-4820-8E3C-A2493E103E89}"/>
    <cellStyle name="20% - Accent5 22 2 2 2 3 3" xfId="4787" xr:uid="{418DE75A-0DAC-44D8-8C8D-0F0257DB8041}"/>
    <cellStyle name="20% - Accent5 22 2 2 2 3 3 2" xfId="9143" xr:uid="{C71EC4CD-F960-4DF4-A70C-BDA8AA10A6E6}"/>
    <cellStyle name="20% - Accent5 22 2 2 2 3 4" xfId="6571" xr:uid="{03AEBC26-B9C7-4FAA-893A-B47BE8F7CCB3}"/>
    <cellStyle name="20% - Accent5 22 2 2 2 4" xfId="988" xr:uid="{E8967609-6D92-4308-A8E6-4EC2B20DA451}"/>
    <cellStyle name="20% - Accent5 22 2 2 2 4 2" xfId="5327" xr:uid="{36B97BD0-2FE7-41DE-AAE2-03B466B55F1E}"/>
    <cellStyle name="20% - Accent5 22 2 2 2 4 2 2" xfId="9683" xr:uid="{3C13417B-DD07-484A-BF71-B2E818AA64D3}"/>
    <cellStyle name="20% - Accent5 22 2 2 2 4 3" xfId="6573" xr:uid="{C0CB8227-32D7-475F-B69C-7B502417A111}"/>
    <cellStyle name="20% - Accent5 22 2 2 2 5" xfId="4157" xr:uid="{C9BB316C-8D69-466E-9256-8BFCFD14DAA3}"/>
    <cellStyle name="20% - Accent5 22 2 2 2 5 2" xfId="8513" xr:uid="{3A54EA15-C1B5-4BBA-B5A7-91F80B395031}"/>
    <cellStyle name="20% - Accent5 22 2 2 2 6" xfId="6566" xr:uid="{941E9ECA-47FD-4C17-B098-9E718BD376AF}"/>
    <cellStyle name="20% - Accent5 22 2 2 3" xfId="989" xr:uid="{C2D5FAE7-A3A8-47B6-A310-C628DDFDE022}"/>
    <cellStyle name="20% - Accent5 22 2 2 3 2" xfId="990" xr:uid="{CA124FA1-974B-43B5-A8A2-F9E9C9E68076}"/>
    <cellStyle name="20% - Accent5 22 2 2 3 2 2" xfId="991" xr:uid="{B5125E3A-27C7-40A0-98BF-7F5D907934C4}"/>
    <cellStyle name="20% - Accent5 22 2 2 3 2 2 2" xfId="992" xr:uid="{DE2647A0-1433-4798-B103-914546B8A65F}"/>
    <cellStyle name="20% - Accent5 22 2 2 3 2 2 2 2" xfId="6011" xr:uid="{B947FEB2-793A-4E6B-AC14-D0E8441110D2}"/>
    <cellStyle name="20% - Accent5 22 2 2 3 2 2 2 2 2" xfId="10367" xr:uid="{6B8858D5-5447-435A-B3A5-B845911B4D10}"/>
    <cellStyle name="20% - Accent5 22 2 2 3 2 2 2 3" xfId="6577" xr:uid="{02B822D7-8AA0-4E0A-B252-D01FA6E7D0E2}"/>
    <cellStyle name="20% - Accent5 22 2 2 3 2 2 3" xfId="4931" xr:uid="{332A3BA7-DD47-4448-9EB9-CA2216DF59FE}"/>
    <cellStyle name="20% - Accent5 22 2 2 3 2 2 3 2" xfId="9287" xr:uid="{F71DA5BA-4A1D-4165-9BA6-B2801913C461}"/>
    <cellStyle name="20% - Accent5 22 2 2 3 2 2 4" xfId="6576" xr:uid="{71533EEB-001F-492A-8281-E93FF8AAABC2}"/>
    <cellStyle name="20% - Accent5 22 2 2 3 2 3" xfId="993" xr:uid="{EFD84FA2-A3D3-4754-9F4F-495CA0E70610}"/>
    <cellStyle name="20% - Accent5 22 2 2 3 2 3 2" xfId="5471" xr:uid="{0CC37108-F4FA-4CF2-B4A6-D3692897752A}"/>
    <cellStyle name="20% - Accent5 22 2 2 3 2 3 2 2" xfId="9827" xr:uid="{EFF98352-2015-4FBF-84E1-C3DE5DEAEF6E}"/>
    <cellStyle name="20% - Accent5 22 2 2 3 2 3 3" xfId="6578" xr:uid="{A64E49CE-7029-4AC7-BBE1-AEE238030478}"/>
    <cellStyle name="20% - Accent5 22 2 2 3 2 4" xfId="4391" xr:uid="{C6C857AB-15BF-4039-A05A-974F0EECE418}"/>
    <cellStyle name="20% - Accent5 22 2 2 3 2 4 2" xfId="8747" xr:uid="{E8EA70EA-9415-4BCD-901B-3C8D8C6DC973}"/>
    <cellStyle name="20% - Accent5 22 2 2 3 2 5" xfId="6575" xr:uid="{EBA0FCD8-4E8B-4C7B-BA3A-266B4C4B6B9F}"/>
    <cellStyle name="20% - Accent5 22 2 2 3 3" xfId="994" xr:uid="{8874AACA-885D-4D1A-A19F-6045DDA3288B}"/>
    <cellStyle name="20% - Accent5 22 2 2 3 3 2" xfId="995" xr:uid="{0CDBC493-8CF7-4A53-B265-B7FF6F1843DD}"/>
    <cellStyle name="20% - Accent5 22 2 2 3 3 2 2" xfId="5741" xr:uid="{3DDB2BB9-71F5-4771-9327-853E15CFDC88}"/>
    <cellStyle name="20% - Accent5 22 2 2 3 3 2 2 2" xfId="10097" xr:uid="{809C81CB-844C-42A8-91DC-8383779F76C3}"/>
    <cellStyle name="20% - Accent5 22 2 2 3 3 2 3" xfId="6580" xr:uid="{0C715A3F-662F-4EAD-BED8-CB061EC2468F}"/>
    <cellStyle name="20% - Accent5 22 2 2 3 3 3" xfId="4661" xr:uid="{A803E5C8-2A6F-4A6C-AD18-C83C0CA0F6D6}"/>
    <cellStyle name="20% - Accent5 22 2 2 3 3 3 2" xfId="9017" xr:uid="{C69FC59A-9345-4489-88F0-DCA103090815}"/>
    <cellStyle name="20% - Accent5 22 2 2 3 3 4" xfId="6579" xr:uid="{4D925CE1-46A2-4081-8D13-B327D4DEE2A9}"/>
    <cellStyle name="20% - Accent5 22 2 2 3 4" xfId="996" xr:uid="{16AA35AA-967F-4A3B-963F-9E8688BCEFCD}"/>
    <cellStyle name="20% - Accent5 22 2 2 3 4 2" xfId="5201" xr:uid="{DF67434D-81AE-473D-8D0C-ABB1DE4D25A8}"/>
    <cellStyle name="20% - Accent5 22 2 2 3 4 2 2" xfId="9557" xr:uid="{C4245BFC-0E48-4795-9B28-E00BBADACF02}"/>
    <cellStyle name="20% - Accent5 22 2 2 3 4 3" xfId="6581" xr:uid="{887103F2-C092-4CD4-B162-E9709774942C}"/>
    <cellStyle name="20% - Accent5 22 2 2 3 5" xfId="4211" xr:uid="{CE227EA6-1A5C-44FF-AD48-6D5FB80CE12C}"/>
    <cellStyle name="20% - Accent5 22 2 2 3 5 2" xfId="8567" xr:uid="{12438B7F-7B8D-4746-B2B7-97142877BBA0}"/>
    <cellStyle name="20% - Accent5 22 2 2 3 6" xfId="6574" xr:uid="{0A814DF2-03D6-45B8-B944-E40364B76386}"/>
    <cellStyle name="20% - Accent5 22 2 2 4" xfId="997" xr:uid="{F175A318-A25B-4138-88ED-DAE7D53E84BC}"/>
    <cellStyle name="20% - Accent5 22 2 2 4 2" xfId="998" xr:uid="{6EB6FB2A-84CE-499B-BD51-B7D48CB59253}"/>
    <cellStyle name="20% - Accent5 22 2 2 4 2 2" xfId="999" xr:uid="{7D32E0C9-D661-44C0-9A01-40696DC422F0}"/>
    <cellStyle name="20% - Accent5 22 2 2 4 2 2 2" xfId="5957" xr:uid="{0669ADA7-3615-4DBA-80A0-F3F396B5497E}"/>
    <cellStyle name="20% - Accent5 22 2 2 4 2 2 2 2" xfId="10313" xr:uid="{F357FBDE-1687-4F7A-A473-3A289C8F0691}"/>
    <cellStyle name="20% - Accent5 22 2 2 4 2 2 3" xfId="6584" xr:uid="{C8BFCF96-03E7-48A5-BD84-AC488E04301B}"/>
    <cellStyle name="20% - Accent5 22 2 2 4 2 3" xfId="4877" xr:uid="{2F4ABEF3-2AAB-4959-BC41-55E579074709}"/>
    <cellStyle name="20% - Accent5 22 2 2 4 2 3 2" xfId="9233" xr:uid="{ADE823CD-4F37-4B80-8769-1E29F8487902}"/>
    <cellStyle name="20% - Accent5 22 2 2 4 2 4" xfId="6583" xr:uid="{CA718DC7-3F47-4E0C-B94B-ECC8AB6E7551}"/>
    <cellStyle name="20% - Accent5 22 2 2 4 3" xfId="1000" xr:uid="{1A49A85B-70E2-4046-B3DD-329B08E9D71E}"/>
    <cellStyle name="20% - Accent5 22 2 2 4 3 2" xfId="5417" xr:uid="{C5CC26C6-692E-491F-9E2B-00379E58DCD8}"/>
    <cellStyle name="20% - Accent5 22 2 2 4 3 2 2" xfId="9773" xr:uid="{FA323B0C-56E0-4B6F-B898-0D47ED1A8387}"/>
    <cellStyle name="20% - Accent5 22 2 2 4 3 3" xfId="6585" xr:uid="{BF4667B0-A0E3-4D11-BCB7-0208218337C2}"/>
    <cellStyle name="20% - Accent5 22 2 2 4 4" xfId="4337" xr:uid="{F0962CC1-760C-49B8-8919-B40B7731AE31}"/>
    <cellStyle name="20% - Accent5 22 2 2 4 4 2" xfId="8693" xr:uid="{E28A16CE-B57D-430A-9489-B362CA5D2B90}"/>
    <cellStyle name="20% - Accent5 22 2 2 4 5" xfId="6582" xr:uid="{B2067D76-6E79-478F-8DBB-BDE7F437CE38}"/>
    <cellStyle name="20% - Accent5 22 2 2 5" xfId="1001" xr:uid="{5FED6D31-78EE-4B1B-85F3-FE896CBED836}"/>
    <cellStyle name="20% - Accent5 22 2 2 5 2" xfId="1002" xr:uid="{45A053D7-582E-42B0-A8BF-8E95670D89D2}"/>
    <cellStyle name="20% - Accent5 22 2 2 5 2 2" xfId="5687" xr:uid="{B8299D7E-F286-460C-8DF4-03875E8F1D65}"/>
    <cellStyle name="20% - Accent5 22 2 2 5 2 2 2" xfId="10043" xr:uid="{A36AA69E-06A6-43C3-9DC1-ABCBF9225D21}"/>
    <cellStyle name="20% - Accent5 22 2 2 5 2 3" xfId="6587" xr:uid="{823A9921-773C-4DF8-AEF6-5A101B962F41}"/>
    <cellStyle name="20% - Accent5 22 2 2 5 3" xfId="4607" xr:uid="{194AFD39-7DF6-4875-A377-247AC8F3C398}"/>
    <cellStyle name="20% - Accent5 22 2 2 5 3 2" xfId="8963" xr:uid="{A906F782-E0EE-430A-A795-474683A240B5}"/>
    <cellStyle name="20% - Accent5 22 2 2 5 4" xfId="6586" xr:uid="{BCD606FD-20F6-46B4-9052-33B86A876192}"/>
    <cellStyle name="20% - Accent5 22 2 2 6" xfId="1003" xr:uid="{C011CE32-46C1-461C-B409-B85AC9799B5A}"/>
    <cellStyle name="20% - Accent5 22 2 2 6 2" xfId="5147" xr:uid="{102F6B0B-8B0D-4983-BFD5-2F79FE647029}"/>
    <cellStyle name="20% - Accent5 22 2 2 6 2 2" xfId="9503" xr:uid="{34026F8C-788B-419D-A230-23A8DD791D7F}"/>
    <cellStyle name="20% - Accent5 22 2 2 6 3" xfId="6588" xr:uid="{36622B4A-0B40-4C67-A4DE-BBA20C3190F4}"/>
    <cellStyle name="20% - Accent5 22 2 2 7" xfId="4031" xr:uid="{D5AA4BF2-3A55-4506-A7BA-C566BA23D53C}"/>
    <cellStyle name="20% - Accent5 22 2 2 7 2" xfId="8387" xr:uid="{2B802776-4673-4840-86CD-47FF6F7B0BE8}"/>
    <cellStyle name="20% - Accent5 22 2 2 8" xfId="6565" xr:uid="{EE138BAC-2D34-4752-929F-0982B6E68328}"/>
    <cellStyle name="20% - Accent5 22 2 3" xfId="1004" xr:uid="{4D133A0F-F917-4F35-AC18-776F6A80DFA9}"/>
    <cellStyle name="20% - Accent5 22 2 3 2" xfId="1005" xr:uid="{B922E53D-6CCF-4BCD-A7AF-406D90068E6C}"/>
    <cellStyle name="20% - Accent5 22 2 3 2 2" xfId="1006" xr:uid="{97523F5F-39F3-4BA2-B158-8BC0FBEB67A6}"/>
    <cellStyle name="20% - Accent5 22 2 3 2 2 2" xfId="1007" xr:uid="{8CA0B63D-07A4-4A33-B7C9-946E2E8D3D36}"/>
    <cellStyle name="20% - Accent5 22 2 3 2 2 2 2" xfId="6092" xr:uid="{5B15601B-E999-409F-9C0F-2290B53BBA2E}"/>
    <cellStyle name="20% - Accent5 22 2 3 2 2 2 2 2" xfId="10448" xr:uid="{7BB62C4E-9DE0-4FB7-918F-6D6536964046}"/>
    <cellStyle name="20% - Accent5 22 2 3 2 2 2 3" xfId="6592" xr:uid="{B5763086-BF8E-44F2-8D63-A612084CED6A}"/>
    <cellStyle name="20% - Accent5 22 2 3 2 2 3" xfId="5012" xr:uid="{72520370-D6DB-44DF-B550-200D7BF2AB5F}"/>
    <cellStyle name="20% - Accent5 22 2 3 2 2 3 2" xfId="9368" xr:uid="{E03976C8-8811-4177-B823-786BA72C44F0}"/>
    <cellStyle name="20% - Accent5 22 2 3 2 2 4" xfId="6591" xr:uid="{62988E11-EB23-4057-A5CA-DEAF62250681}"/>
    <cellStyle name="20% - Accent5 22 2 3 2 3" xfId="1008" xr:uid="{85FCBE9F-A866-4227-92AC-4F28D5F067A7}"/>
    <cellStyle name="20% - Accent5 22 2 3 2 3 2" xfId="5552" xr:uid="{29883DB6-11AC-49E7-BB13-3F00EE04B5AC}"/>
    <cellStyle name="20% - Accent5 22 2 3 2 3 2 2" xfId="9908" xr:uid="{1BF31BFB-75BF-4997-9822-37D1F0CD4618}"/>
    <cellStyle name="20% - Accent5 22 2 3 2 3 3" xfId="6593" xr:uid="{FB914B35-96FF-4919-8A0B-8C97203A7C27}"/>
    <cellStyle name="20% - Accent5 22 2 3 2 4" xfId="4472" xr:uid="{2D94B262-7C49-411D-AB31-A162A6BE4663}"/>
    <cellStyle name="20% - Accent5 22 2 3 2 4 2" xfId="8828" xr:uid="{B6E31878-9B39-4658-BDE2-3ACA668DC37B}"/>
    <cellStyle name="20% - Accent5 22 2 3 2 5" xfId="6590" xr:uid="{26ACD6BC-122A-44C0-9DED-1785123AB89B}"/>
    <cellStyle name="20% - Accent5 22 2 3 3" xfId="1009" xr:uid="{6612EA3E-0BAB-45F9-8AD9-D0BD2BB62920}"/>
    <cellStyle name="20% - Accent5 22 2 3 3 2" xfId="1010" xr:uid="{C769CC34-7A07-4FF3-9243-3D2BFA274F99}"/>
    <cellStyle name="20% - Accent5 22 2 3 3 2 2" xfId="5822" xr:uid="{B3992EAD-64CE-4C36-B2A6-E6E97957E922}"/>
    <cellStyle name="20% - Accent5 22 2 3 3 2 2 2" xfId="10178" xr:uid="{163E6DD2-20EA-42E4-BE60-4915528866AF}"/>
    <cellStyle name="20% - Accent5 22 2 3 3 2 3" xfId="6595" xr:uid="{7B9FC009-E58B-4872-AD95-651BAB57816F}"/>
    <cellStyle name="20% - Accent5 22 2 3 3 3" xfId="4742" xr:uid="{1575C707-A2DD-46E2-B228-257F48C91B1F}"/>
    <cellStyle name="20% - Accent5 22 2 3 3 3 2" xfId="9098" xr:uid="{A918AF4A-0B6D-4DAB-A1CE-9C9FF5399FD0}"/>
    <cellStyle name="20% - Accent5 22 2 3 3 4" xfId="6594" xr:uid="{03C1FB50-384F-4741-B35C-ADC0F5EAD768}"/>
    <cellStyle name="20% - Accent5 22 2 3 4" xfId="1011" xr:uid="{1D8F8500-023C-4917-878D-D54151703369}"/>
    <cellStyle name="20% - Accent5 22 2 3 4 2" xfId="5282" xr:uid="{35FF7C46-402E-46AE-B465-5E165D68191E}"/>
    <cellStyle name="20% - Accent5 22 2 3 4 2 2" xfId="9638" xr:uid="{365F51C4-8546-4DB0-9371-D8BF00D7C520}"/>
    <cellStyle name="20% - Accent5 22 2 3 4 3" xfId="6596" xr:uid="{88C6B2E2-379E-4336-A976-CB7C720996A2}"/>
    <cellStyle name="20% - Accent5 22 2 3 5" xfId="4112" xr:uid="{1AC1D49C-4FBB-49F1-9449-FE45794F2609}"/>
    <cellStyle name="20% - Accent5 22 2 3 5 2" xfId="8468" xr:uid="{50DDA246-F3E3-4ABB-B649-CE2443B84523}"/>
    <cellStyle name="20% - Accent5 22 2 3 6" xfId="6589" xr:uid="{205AF0A2-8CDC-449A-9801-603034ED8F3D}"/>
    <cellStyle name="20% - Accent5 22 2 4" xfId="1012" xr:uid="{FA4EE12C-B139-4F96-B13E-791EE128300A}"/>
    <cellStyle name="20% - Accent5 22 2 4 2" xfId="1013" xr:uid="{018A8472-FB20-4906-AB95-39E636F57A63}"/>
    <cellStyle name="20% - Accent5 22 2 4 2 2" xfId="1014" xr:uid="{98CA18DD-5E3D-49BF-B93B-181C1FFE1D3D}"/>
    <cellStyle name="20% - Accent5 22 2 4 2 2 2" xfId="1015" xr:uid="{C4C0210F-B754-422F-B4C7-CE1829EBD627}"/>
    <cellStyle name="20% - Accent5 22 2 4 2 2 2 2" xfId="6010" xr:uid="{69FEA697-83DF-40BA-9F5D-BBC3A197C689}"/>
    <cellStyle name="20% - Accent5 22 2 4 2 2 2 2 2" xfId="10366" xr:uid="{D0FC8793-2F38-4351-9FF2-8977217E893D}"/>
    <cellStyle name="20% - Accent5 22 2 4 2 2 2 3" xfId="6600" xr:uid="{08127C74-3005-4529-9380-8FE236F5C7EA}"/>
    <cellStyle name="20% - Accent5 22 2 4 2 2 3" xfId="4930" xr:uid="{2AE96360-D923-4A9C-A2EB-2DC582E267C7}"/>
    <cellStyle name="20% - Accent5 22 2 4 2 2 3 2" xfId="9286" xr:uid="{B976EB1F-6D4E-4623-825B-EE3DCC8CD604}"/>
    <cellStyle name="20% - Accent5 22 2 4 2 2 4" xfId="6599" xr:uid="{464716B3-C3D3-4A59-874D-DFBD717A8788}"/>
    <cellStyle name="20% - Accent5 22 2 4 2 3" xfId="1016" xr:uid="{2A71DD03-F36A-409C-B1D9-FBCA06119449}"/>
    <cellStyle name="20% - Accent5 22 2 4 2 3 2" xfId="5470" xr:uid="{098FCF71-F516-4170-8B5D-94E466D17F6E}"/>
    <cellStyle name="20% - Accent5 22 2 4 2 3 2 2" xfId="9826" xr:uid="{431DD146-4226-449E-A2B8-CEA731807507}"/>
    <cellStyle name="20% - Accent5 22 2 4 2 3 3" xfId="6601" xr:uid="{438BB358-F0B2-48BE-AE3A-B1C1AEE31A2F}"/>
    <cellStyle name="20% - Accent5 22 2 4 2 4" xfId="4390" xr:uid="{BEBFB1C9-CF8D-4116-A3F4-B24C03F38337}"/>
    <cellStyle name="20% - Accent5 22 2 4 2 4 2" xfId="8746" xr:uid="{A917F6A5-E1CB-4732-9C53-46252606EFE3}"/>
    <cellStyle name="20% - Accent5 22 2 4 2 5" xfId="6598" xr:uid="{5EF44F4B-B121-491C-9D82-BEAFC069907A}"/>
    <cellStyle name="20% - Accent5 22 2 4 3" xfId="1017" xr:uid="{DEA9107E-9754-4A27-851A-BC461BA27CE0}"/>
    <cellStyle name="20% - Accent5 22 2 4 3 2" xfId="1018" xr:uid="{4CB8295D-ED68-4B74-8814-9F1C6F34938B}"/>
    <cellStyle name="20% - Accent5 22 2 4 3 2 2" xfId="5740" xr:uid="{99BF9ABD-684A-4177-BA06-F68162981FAB}"/>
    <cellStyle name="20% - Accent5 22 2 4 3 2 2 2" xfId="10096" xr:uid="{C5C1C4E8-50E2-49C3-A6BE-72C46AF50264}"/>
    <cellStyle name="20% - Accent5 22 2 4 3 2 3" xfId="6603" xr:uid="{F1D65A57-1BA5-41F9-AF54-6143EF44FFC5}"/>
    <cellStyle name="20% - Accent5 22 2 4 3 3" xfId="4660" xr:uid="{6B47B2B1-E903-402D-835F-EF7BCE823411}"/>
    <cellStyle name="20% - Accent5 22 2 4 3 3 2" xfId="9016" xr:uid="{3231720B-572A-4BFF-9F0B-9F5240402B31}"/>
    <cellStyle name="20% - Accent5 22 2 4 3 4" xfId="6602" xr:uid="{33D582D5-C5D2-4459-94EC-2234368171F2}"/>
    <cellStyle name="20% - Accent5 22 2 4 4" xfId="1019" xr:uid="{90C709D3-1A8C-498A-9FE8-A00A959A32B0}"/>
    <cellStyle name="20% - Accent5 22 2 4 4 2" xfId="5200" xr:uid="{E1B4B4A1-0470-459C-B11A-653318B15AEB}"/>
    <cellStyle name="20% - Accent5 22 2 4 4 2 2" xfId="9556" xr:uid="{1D57018A-C676-43B2-A2E7-BBAFEA8C739C}"/>
    <cellStyle name="20% - Accent5 22 2 4 4 3" xfId="6604" xr:uid="{53F2ADDF-0CE8-4FB7-AA94-DB1CC731F64F}"/>
    <cellStyle name="20% - Accent5 22 2 4 5" xfId="4210" xr:uid="{CB83DBFF-03EC-4408-B703-B0C4C7A8DBB5}"/>
    <cellStyle name="20% - Accent5 22 2 4 5 2" xfId="8566" xr:uid="{E5C0B113-8FD8-49CB-B361-CD1A6226E61D}"/>
    <cellStyle name="20% - Accent5 22 2 4 6" xfId="6597" xr:uid="{3BE067D4-C3DF-41C1-82F2-BE782FC12EBE}"/>
    <cellStyle name="20% - Accent5 22 2 5" xfId="1020" xr:uid="{B0D42AEB-3264-476D-889A-F677B24B932F}"/>
    <cellStyle name="20% - Accent5 22 2 5 2" xfId="1021" xr:uid="{FB79F81A-67CF-40B0-AE86-0CAEEF990462}"/>
    <cellStyle name="20% - Accent5 22 2 5 2 2" xfId="1022" xr:uid="{6959AE7E-157E-420A-8331-C787ECC3D894}"/>
    <cellStyle name="20% - Accent5 22 2 5 2 2 2" xfId="5912" xr:uid="{2D198ACD-BA9F-4B46-BF30-7E9A9E54E1A5}"/>
    <cellStyle name="20% - Accent5 22 2 5 2 2 2 2" xfId="10268" xr:uid="{E3DF00CF-6704-4612-934B-5D1041C186CD}"/>
    <cellStyle name="20% - Accent5 22 2 5 2 2 3" xfId="6607" xr:uid="{24B68F3A-C0AD-44CF-A0A5-CD544DBB66A2}"/>
    <cellStyle name="20% - Accent5 22 2 5 2 3" xfId="4832" xr:uid="{4D5B5070-9D21-4185-B495-ED9FD67443CE}"/>
    <cellStyle name="20% - Accent5 22 2 5 2 3 2" xfId="9188" xr:uid="{DC99EFE7-2F65-4CA5-A0B9-28D8944525D4}"/>
    <cellStyle name="20% - Accent5 22 2 5 2 4" xfId="6606" xr:uid="{F218E28F-CDBB-4660-8FC1-A53189D10657}"/>
    <cellStyle name="20% - Accent5 22 2 5 3" xfId="1023" xr:uid="{FFEDF739-B377-4AE6-BFAA-C43C25416EF3}"/>
    <cellStyle name="20% - Accent5 22 2 5 3 2" xfId="5372" xr:uid="{DE6AF6A1-5B3F-4218-9F86-1221C1CAF79A}"/>
    <cellStyle name="20% - Accent5 22 2 5 3 2 2" xfId="9728" xr:uid="{D99968EB-DA61-44C8-B8A7-5B398DD19C7F}"/>
    <cellStyle name="20% - Accent5 22 2 5 3 3" xfId="6608" xr:uid="{BE8E93D4-5ADD-43D3-84EC-0F30046175F2}"/>
    <cellStyle name="20% - Accent5 22 2 5 4" xfId="4292" xr:uid="{87784AB7-49DF-425C-B37E-EBA234960659}"/>
    <cellStyle name="20% - Accent5 22 2 5 4 2" xfId="8648" xr:uid="{D7A88584-6BED-4061-B30F-8B04EB8F1439}"/>
    <cellStyle name="20% - Accent5 22 2 5 5" xfId="6605" xr:uid="{E6956F66-424C-4617-9603-6BE915D0924C}"/>
    <cellStyle name="20% - Accent5 22 2 6" xfId="1024" xr:uid="{07BD1EAA-F901-40B0-A63C-FDF05F558457}"/>
    <cellStyle name="20% - Accent5 22 2 6 2" xfId="1025" xr:uid="{96335D06-B627-425A-A7AD-ABD4505B4DAB}"/>
    <cellStyle name="20% - Accent5 22 2 6 2 2" xfId="5642" xr:uid="{C5BABAA4-4C60-4473-8810-9523BA310CD5}"/>
    <cellStyle name="20% - Accent5 22 2 6 2 2 2" xfId="9998" xr:uid="{8E35F5F5-1BEF-4623-A213-91E725CE16DA}"/>
    <cellStyle name="20% - Accent5 22 2 6 2 3" xfId="6610" xr:uid="{E8B13261-BE5C-47B0-9C28-F4A5B1DC3C0B}"/>
    <cellStyle name="20% - Accent5 22 2 6 3" xfId="4562" xr:uid="{4D0D38B3-81C9-404D-AFFE-2A1E62FB8230}"/>
    <cellStyle name="20% - Accent5 22 2 6 3 2" xfId="8918" xr:uid="{47FFFD5A-0A5D-42FE-8E9B-11C3083BFB66}"/>
    <cellStyle name="20% - Accent5 22 2 6 4" xfId="6609" xr:uid="{73A8BED5-041E-4892-82CC-CC959144C679}"/>
    <cellStyle name="20% - Accent5 22 2 7" xfId="1026" xr:uid="{26754855-0059-48D2-8793-CEF7EF631BBC}"/>
    <cellStyle name="20% - Accent5 22 2 7 2" xfId="5102" xr:uid="{1BD580FD-6348-4DD3-906A-35E6F3570DF8}"/>
    <cellStyle name="20% - Accent5 22 2 7 2 2" xfId="9458" xr:uid="{78D6C56C-281F-4D73-ABEF-508ED8F83957}"/>
    <cellStyle name="20% - Accent5 22 2 7 3" xfId="6611" xr:uid="{2D23BE36-3F03-4187-AFB6-D5582E96CAFF}"/>
    <cellStyle name="20% - Accent5 22 2 8" xfId="4030" xr:uid="{14F47D8D-2B31-4EC1-A4DC-51CD0F7B9A12}"/>
    <cellStyle name="20% - Accent5 22 2 8 2" xfId="8386" xr:uid="{29226EE9-9DAF-44DB-B525-06CA5C1BEDF6}"/>
    <cellStyle name="20% - Accent5 22 2 9" xfId="6564" xr:uid="{0B648C17-C367-4EDF-B032-3E0F225B1DB9}"/>
    <cellStyle name="20% - Accent5 22 3" xfId="1027" xr:uid="{7B180143-F22D-4D75-9918-8659C56444BC}"/>
    <cellStyle name="20% - Accent5 22 3 2" xfId="1028" xr:uid="{7C246F06-2941-463E-BDCF-34AACE14B99F}"/>
    <cellStyle name="20% - Accent5 22 3 2 2" xfId="1029" xr:uid="{0715F2D6-3E96-45F3-86DC-2941E36F6A98}"/>
    <cellStyle name="20% - Accent5 22 3 2 2 2" xfId="1030" xr:uid="{B3233B86-07B0-4162-BCDE-CF788ACDDBDC}"/>
    <cellStyle name="20% - Accent5 22 3 2 2 2 2" xfId="1031" xr:uid="{56C868C7-1E50-4FD8-8724-936C6E81EC16}"/>
    <cellStyle name="20% - Accent5 22 3 2 2 2 2 2" xfId="6123" xr:uid="{2AC8BD3D-51B0-4F92-B93E-87D6CD5DEAB6}"/>
    <cellStyle name="20% - Accent5 22 3 2 2 2 2 2 2" xfId="10479" xr:uid="{5882766E-2B90-465C-982C-678D92BCCA08}"/>
    <cellStyle name="20% - Accent5 22 3 2 2 2 2 3" xfId="6616" xr:uid="{2F95F6B4-A167-461C-B8DF-A1E4B368A933}"/>
    <cellStyle name="20% - Accent5 22 3 2 2 2 3" xfId="5043" xr:uid="{5FB950C2-11BD-4B6D-90D3-5194FDEAFCC5}"/>
    <cellStyle name="20% - Accent5 22 3 2 2 2 3 2" xfId="9399" xr:uid="{1A78E1E7-41DE-4E79-9549-BC716707C116}"/>
    <cellStyle name="20% - Accent5 22 3 2 2 2 4" xfId="6615" xr:uid="{79DFC9DD-F27F-4EAC-8047-A38087817333}"/>
    <cellStyle name="20% - Accent5 22 3 2 2 3" xfId="1032" xr:uid="{C3649255-BF4A-492E-8BD3-101461F24597}"/>
    <cellStyle name="20% - Accent5 22 3 2 2 3 2" xfId="5583" xr:uid="{A1C9225A-BAB7-4DFC-8FBA-262836B5B045}"/>
    <cellStyle name="20% - Accent5 22 3 2 2 3 2 2" xfId="9939" xr:uid="{DE0C1F58-13F3-4EA9-BFB2-9CD0A5291A97}"/>
    <cellStyle name="20% - Accent5 22 3 2 2 3 3" xfId="6617" xr:uid="{BB2785D9-AAD6-4199-B626-655E46902FCD}"/>
    <cellStyle name="20% - Accent5 22 3 2 2 4" xfId="4503" xr:uid="{0BACB1CF-01FA-4AC8-9544-74E100936760}"/>
    <cellStyle name="20% - Accent5 22 3 2 2 4 2" xfId="8859" xr:uid="{ABEEEB2F-3E55-4DA9-811E-B9AC347ACDF8}"/>
    <cellStyle name="20% - Accent5 22 3 2 2 5" xfId="6614" xr:uid="{555C9A0B-55E7-4A7C-9EC9-B7E977B85B8C}"/>
    <cellStyle name="20% - Accent5 22 3 2 3" xfId="1033" xr:uid="{C30BDB3E-4D81-45A2-BC3B-7C79996E2775}"/>
    <cellStyle name="20% - Accent5 22 3 2 3 2" xfId="1034" xr:uid="{7D8F8E4F-459D-4F4C-99DF-229B6B4CB2E1}"/>
    <cellStyle name="20% - Accent5 22 3 2 3 2 2" xfId="5853" xr:uid="{135E526F-9535-48E3-ABA9-2D22D906FC03}"/>
    <cellStyle name="20% - Accent5 22 3 2 3 2 2 2" xfId="10209" xr:uid="{2ABCB724-CADB-4F54-A56C-FE1C1D84FFF8}"/>
    <cellStyle name="20% - Accent5 22 3 2 3 2 3" xfId="6619" xr:uid="{1EFCDF44-1EBB-42DA-A25D-96BA824C42F2}"/>
    <cellStyle name="20% - Accent5 22 3 2 3 3" xfId="4773" xr:uid="{3E6F5310-846D-4ABD-BA1F-D73A5AD8CBAD}"/>
    <cellStyle name="20% - Accent5 22 3 2 3 3 2" xfId="9129" xr:uid="{5FF33425-3A9D-462F-BE53-73F1934E517E}"/>
    <cellStyle name="20% - Accent5 22 3 2 3 4" xfId="6618" xr:uid="{49D0CAE7-F943-4F17-B572-46E94DFF9AFA}"/>
    <cellStyle name="20% - Accent5 22 3 2 4" xfId="1035" xr:uid="{19E18339-E0C1-48C6-90DC-CEFFABD9C9E4}"/>
    <cellStyle name="20% - Accent5 22 3 2 4 2" xfId="5313" xr:uid="{A42AB42A-BB34-4C69-A1D1-3CF42AF4C797}"/>
    <cellStyle name="20% - Accent5 22 3 2 4 2 2" xfId="9669" xr:uid="{594CF4B2-EA62-4FA5-8FE0-3F4DD0191E63}"/>
    <cellStyle name="20% - Accent5 22 3 2 4 3" xfId="6620" xr:uid="{84682002-6CDE-4207-9F18-FEB1308A62F4}"/>
    <cellStyle name="20% - Accent5 22 3 2 5" xfId="4143" xr:uid="{87813D35-8CD0-4DC8-9D18-EC38C1FA3C9D}"/>
    <cellStyle name="20% - Accent5 22 3 2 5 2" xfId="8499" xr:uid="{D9734028-BD93-48E9-A968-CBEA08C31658}"/>
    <cellStyle name="20% - Accent5 22 3 2 6" xfId="6613" xr:uid="{A873A7C8-E32D-4384-9D28-D772C7477D3B}"/>
    <cellStyle name="20% - Accent5 22 3 3" xfId="1036" xr:uid="{420E35F9-E503-444B-B242-D8B22F1EEE44}"/>
    <cellStyle name="20% - Accent5 22 3 3 2" xfId="1037" xr:uid="{80255451-BC5C-4D19-9A01-769E8D622059}"/>
    <cellStyle name="20% - Accent5 22 3 3 2 2" xfId="1038" xr:uid="{510C9CC5-2A78-4BEE-BE30-F33AB3D36F63}"/>
    <cellStyle name="20% - Accent5 22 3 3 2 2 2" xfId="1039" xr:uid="{A8F0C828-70EE-46AD-B8C8-81753F60612F}"/>
    <cellStyle name="20% - Accent5 22 3 3 2 2 2 2" xfId="6012" xr:uid="{CF5DEDA0-4A92-4D42-92E7-F50C5726B484}"/>
    <cellStyle name="20% - Accent5 22 3 3 2 2 2 2 2" xfId="10368" xr:uid="{97B9F553-2542-4159-8C60-8F0E3FDC0DCD}"/>
    <cellStyle name="20% - Accent5 22 3 3 2 2 2 3" xfId="6624" xr:uid="{54C4E5AF-35DB-4F43-B7E7-0BB13A5B6B67}"/>
    <cellStyle name="20% - Accent5 22 3 3 2 2 3" xfId="4932" xr:uid="{FD6FFB22-1812-4DE6-9D00-894549E2B063}"/>
    <cellStyle name="20% - Accent5 22 3 3 2 2 3 2" xfId="9288" xr:uid="{D260C777-9387-482F-A48F-80A9D640A9F8}"/>
    <cellStyle name="20% - Accent5 22 3 3 2 2 4" xfId="6623" xr:uid="{1CF58E1B-BCBD-4EEA-93C0-C10CE617C4B5}"/>
    <cellStyle name="20% - Accent5 22 3 3 2 3" xfId="1040" xr:uid="{FF12C8F8-68FC-4C4E-B695-E17FB813DDE5}"/>
    <cellStyle name="20% - Accent5 22 3 3 2 3 2" xfId="5472" xr:uid="{E17E529A-D191-44A3-9F19-6A9B69F3987E}"/>
    <cellStyle name="20% - Accent5 22 3 3 2 3 2 2" xfId="9828" xr:uid="{371A41DB-680D-4E43-AC66-FF6516407D9A}"/>
    <cellStyle name="20% - Accent5 22 3 3 2 3 3" xfId="6625" xr:uid="{3B3E494B-3294-4FFE-B03F-32046678B03E}"/>
    <cellStyle name="20% - Accent5 22 3 3 2 4" xfId="4392" xr:uid="{C1A26826-9098-4C3A-86F9-CC0D5133D7CF}"/>
    <cellStyle name="20% - Accent5 22 3 3 2 4 2" xfId="8748" xr:uid="{177C6FB6-AD2E-4755-811D-75B2CE6A1984}"/>
    <cellStyle name="20% - Accent5 22 3 3 2 5" xfId="6622" xr:uid="{CCB63B67-7188-4DB8-BD81-19A41A9B4101}"/>
    <cellStyle name="20% - Accent5 22 3 3 3" xfId="1041" xr:uid="{62E121B6-70CB-4307-B652-1B778861E0EA}"/>
    <cellStyle name="20% - Accent5 22 3 3 3 2" xfId="1042" xr:uid="{A8FC106C-3856-43D4-9516-117A5D9D4930}"/>
    <cellStyle name="20% - Accent5 22 3 3 3 2 2" xfId="5742" xr:uid="{AF212B56-535C-46C9-96FF-EC652B1A2148}"/>
    <cellStyle name="20% - Accent5 22 3 3 3 2 2 2" xfId="10098" xr:uid="{3364E036-7062-4263-8783-5EBE0ED48B4D}"/>
    <cellStyle name="20% - Accent5 22 3 3 3 2 3" xfId="6627" xr:uid="{A612E3D4-F3EB-4256-BC4A-523501637896}"/>
    <cellStyle name="20% - Accent5 22 3 3 3 3" xfId="4662" xr:uid="{216FCB71-B240-4214-9E2D-F8FA5C62FA4C}"/>
    <cellStyle name="20% - Accent5 22 3 3 3 3 2" xfId="9018" xr:uid="{6962CD3E-AF64-430B-B6D9-9B46717CD6C9}"/>
    <cellStyle name="20% - Accent5 22 3 3 3 4" xfId="6626" xr:uid="{EA338B91-8A9B-40D9-A4F6-5CDBA4565C2E}"/>
    <cellStyle name="20% - Accent5 22 3 3 4" xfId="1043" xr:uid="{5D7D19C5-E386-4C2D-AF08-A7FCE79377CF}"/>
    <cellStyle name="20% - Accent5 22 3 3 4 2" xfId="5202" xr:uid="{B71A8F8A-0BC7-46ED-9307-8C361DEAEC32}"/>
    <cellStyle name="20% - Accent5 22 3 3 4 2 2" xfId="9558" xr:uid="{AB50660F-E578-4A07-90F0-6306086D7870}"/>
    <cellStyle name="20% - Accent5 22 3 3 4 3" xfId="6628" xr:uid="{F19FA592-47E6-4F8F-A289-5BE60DAB38D3}"/>
    <cellStyle name="20% - Accent5 22 3 3 5" xfId="4212" xr:uid="{7438C178-CDCB-4ED8-85CE-ED92C9446B5F}"/>
    <cellStyle name="20% - Accent5 22 3 3 5 2" xfId="8568" xr:uid="{9DD4A4A0-C94E-4686-8A3D-DE94FCD80816}"/>
    <cellStyle name="20% - Accent5 22 3 3 6" xfId="6621" xr:uid="{E1E50330-20CF-49AD-B4C8-4704376EC331}"/>
    <cellStyle name="20% - Accent5 22 3 4" xfId="1044" xr:uid="{451EFF4A-1468-4766-84F7-943A5841713F}"/>
    <cellStyle name="20% - Accent5 22 3 4 2" xfId="1045" xr:uid="{57436DEC-2DC8-48A9-B58A-5A7CBEAED7B0}"/>
    <cellStyle name="20% - Accent5 22 3 4 2 2" xfId="1046" xr:uid="{2B5C8931-0674-476A-A5B7-4547EDD25E65}"/>
    <cellStyle name="20% - Accent5 22 3 4 2 2 2" xfId="5943" xr:uid="{0AEB1D82-5DC5-455D-AC0F-4DC270F2C1B0}"/>
    <cellStyle name="20% - Accent5 22 3 4 2 2 2 2" xfId="10299" xr:uid="{35A93EEB-53BE-407B-A529-8A8D9AEFD314}"/>
    <cellStyle name="20% - Accent5 22 3 4 2 2 3" xfId="6631" xr:uid="{FF2A00C8-E693-4EF1-9410-908170228666}"/>
    <cellStyle name="20% - Accent5 22 3 4 2 3" xfId="4863" xr:uid="{27473F69-E96C-4C26-8FC4-63DCE383CC02}"/>
    <cellStyle name="20% - Accent5 22 3 4 2 3 2" xfId="9219" xr:uid="{68697DB8-796D-4587-A4B6-A608B0B2D15B}"/>
    <cellStyle name="20% - Accent5 22 3 4 2 4" xfId="6630" xr:uid="{70AA9948-3CAA-42B9-B299-9F1E947A345B}"/>
    <cellStyle name="20% - Accent5 22 3 4 3" xfId="1047" xr:uid="{2991B1E6-44A5-4CD5-BF61-2FE2F723AB54}"/>
    <cellStyle name="20% - Accent5 22 3 4 3 2" xfId="5403" xr:uid="{EE079745-DEAD-4D08-B1C6-9022A28E34B4}"/>
    <cellStyle name="20% - Accent5 22 3 4 3 2 2" xfId="9759" xr:uid="{64229FD6-5829-41C0-8B66-3388F858691D}"/>
    <cellStyle name="20% - Accent5 22 3 4 3 3" xfId="6632" xr:uid="{7A6644A2-88E2-46C7-97A5-AEB02133446A}"/>
    <cellStyle name="20% - Accent5 22 3 4 4" xfId="4323" xr:uid="{1A23CE13-AA03-4476-88D6-5BB92DC4B653}"/>
    <cellStyle name="20% - Accent5 22 3 4 4 2" xfId="8679" xr:uid="{26C52CC2-80B5-450C-8319-D4D137B2BFB5}"/>
    <cellStyle name="20% - Accent5 22 3 4 5" xfId="6629" xr:uid="{1A5EFF9B-904A-4829-9E24-111E58FF6240}"/>
    <cellStyle name="20% - Accent5 22 3 5" xfId="1048" xr:uid="{7ABF40C4-B9BA-4BDA-8DE7-DA1A311ECBCC}"/>
    <cellStyle name="20% - Accent5 22 3 5 2" xfId="1049" xr:uid="{02B576D5-00C0-4DC2-9305-7B6D9EBC02CB}"/>
    <cellStyle name="20% - Accent5 22 3 5 2 2" xfId="5673" xr:uid="{64D39B7C-64D6-4836-9ABF-56FEF551A2CB}"/>
    <cellStyle name="20% - Accent5 22 3 5 2 2 2" xfId="10029" xr:uid="{354D9FA5-7236-4653-AE16-211CDAF9EC22}"/>
    <cellStyle name="20% - Accent5 22 3 5 2 3" xfId="6634" xr:uid="{C2C07030-3C25-40BC-B873-5BC30ADECD4F}"/>
    <cellStyle name="20% - Accent5 22 3 5 3" xfId="4593" xr:uid="{BE04753B-60B8-4E3C-96A7-5D52ED1C40D8}"/>
    <cellStyle name="20% - Accent5 22 3 5 3 2" xfId="8949" xr:uid="{8F12394C-F414-4E6F-AC0A-20EC42FA5720}"/>
    <cellStyle name="20% - Accent5 22 3 5 4" xfId="6633" xr:uid="{DCAB6E54-B946-4050-96B5-82AFA95F753F}"/>
    <cellStyle name="20% - Accent5 22 3 6" xfId="1050" xr:uid="{99BFA51C-ACB2-41B1-A481-D39FDDFCBCD9}"/>
    <cellStyle name="20% - Accent5 22 3 6 2" xfId="5133" xr:uid="{6ED26283-2703-41BE-8F4F-1F233BB324B0}"/>
    <cellStyle name="20% - Accent5 22 3 6 2 2" xfId="9489" xr:uid="{0F8051A1-0DC2-4FD5-940E-1B6CE54BE569}"/>
    <cellStyle name="20% - Accent5 22 3 6 3" xfId="6635" xr:uid="{71701228-BDD6-4A55-846D-859E09E5376A}"/>
    <cellStyle name="20% - Accent5 22 3 7" xfId="4032" xr:uid="{4B260FC2-C3DA-4ED2-8B69-E327C1F9F347}"/>
    <cellStyle name="20% - Accent5 22 3 7 2" xfId="8388" xr:uid="{F4F53B06-FD99-458B-8145-6FA237D925A5}"/>
    <cellStyle name="20% - Accent5 22 3 8" xfId="6612" xr:uid="{608617AE-D2BA-47F9-AB8A-5C6197F7F035}"/>
    <cellStyle name="20% - Accent5 22 4" xfId="1051" xr:uid="{70A159B3-F7D1-40E1-A833-EB3CA6FB3B9C}"/>
    <cellStyle name="20% - Accent5 22 4 2" xfId="1052" xr:uid="{85104FE5-F6BB-4963-A2FD-C79B3DAD6104}"/>
    <cellStyle name="20% - Accent5 22 4 2 2" xfId="1053" xr:uid="{8DA598F0-D0FA-4E27-A266-631F54DFAE46}"/>
    <cellStyle name="20% - Accent5 22 4 2 2 2" xfId="1054" xr:uid="{EDBA652E-FB84-4C30-B06F-5BD530ED8766}"/>
    <cellStyle name="20% - Accent5 22 4 2 2 2 2" xfId="6078" xr:uid="{8E112951-FD43-4B16-8B22-B29007679CEE}"/>
    <cellStyle name="20% - Accent5 22 4 2 2 2 2 2" xfId="10434" xr:uid="{4C49687C-0490-443A-87FD-A0E8838C046E}"/>
    <cellStyle name="20% - Accent5 22 4 2 2 2 3" xfId="6639" xr:uid="{3B560F8B-A4CB-4C0E-98FC-3C2411DEB3CB}"/>
    <cellStyle name="20% - Accent5 22 4 2 2 3" xfId="4998" xr:uid="{A437DD9A-F956-411C-ADFD-4D9EBBF9C07B}"/>
    <cellStyle name="20% - Accent5 22 4 2 2 3 2" xfId="9354" xr:uid="{0AE37751-7681-4B79-A488-B7E644E665C2}"/>
    <cellStyle name="20% - Accent5 22 4 2 2 4" xfId="6638" xr:uid="{1A80DB9D-457F-4226-BA01-B50F61ACC10D}"/>
    <cellStyle name="20% - Accent5 22 4 2 3" xfId="1055" xr:uid="{493599D5-00AA-474F-AC26-A94F4F1C95BC}"/>
    <cellStyle name="20% - Accent5 22 4 2 3 2" xfId="5538" xr:uid="{E39CBC39-E648-4548-973D-88B5CC067FA1}"/>
    <cellStyle name="20% - Accent5 22 4 2 3 2 2" xfId="9894" xr:uid="{635FAF41-1FF6-4C3C-97AA-9A4BFE8CC283}"/>
    <cellStyle name="20% - Accent5 22 4 2 3 3" xfId="6640" xr:uid="{8BEE057D-A03A-44FB-90AB-CD051EA94692}"/>
    <cellStyle name="20% - Accent5 22 4 2 4" xfId="4458" xr:uid="{E89F154F-4B26-4625-A414-BD144FC68DCE}"/>
    <cellStyle name="20% - Accent5 22 4 2 4 2" xfId="8814" xr:uid="{F60473AD-DDE5-4ABF-A8B8-68F4FE1B14C5}"/>
    <cellStyle name="20% - Accent5 22 4 2 5" xfId="6637" xr:uid="{EE6AADFB-9980-4E36-8A8C-80996685594C}"/>
    <cellStyle name="20% - Accent5 22 4 3" xfId="1056" xr:uid="{5138ABE3-1C09-4397-BCDF-58B692E37FE5}"/>
    <cellStyle name="20% - Accent5 22 4 3 2" xfId="1057" xr:uid="{4C1B379F-735D-4C2A-9F55-EEF9F69FA58B}"/>
    <cellStyle name="20% - Accent5 22 4 3 2 2" xfId="5808" xr:uid="{767CBE51-AC6A-4F72-913E-8EC28A83424B}"/>
    <cellStyle name="20% - Accent5 22 4 3 2 2 2" xfId="10164" xr:uid="{70CA541E-1E28-44EB-9465-B7B35B168C09}"/>
    <cellStyle name="20% - Accent5 22 4 3 2 3" xfId="6642" xr:uid="{0CF27C60-FD6A-41AD-8CCA-E978615EC65F}"/>
    <cellStyle name="20% - Accent5 22 4 3 3" xfId="4728" xr:uid="{F525408C-85AB-4C2D-89C6-0EC66A76F910}"/>
    <cellStyle name="20% - Accent5 22 4 3 3 2" xfId="9084" xr:uid="{5C1B2B64-B8B8-423A-8139-D8E51A4D8546}"/>
    <cellStyle name="20% - Accent5 22 4 3 4" xfId="6641" xr:uid="{0B1437EC-1060-4DA7-809C-BEB201046423}"/>
    <cellStyle name="20% - Accent5 22 4 4" xfId="1058" xr:uid="{DFCF70C3-DD23-46F0-B8A9-7D3664D2F6E5}"/>
    <cellStyle name="20% - Accent5 22 4 4 2" xfId="5268" xr:uid="{4513D678-83DE-4F40-A45B-983997F3EC45}"/>
    <cellStyle name="20% - Accent5 22 4 4 2 2" xfId="9624" xr:uid="{649610EA-F1F5-4F3C-91F5-874E8CEE9B08}"/>
    <cellStyle name="20% - Accent5 22 4 4 3" xfId="6643" xr:uid="{9338C673-C2E8-4EE4-B511-272AA7ED0E45}"/>
    <cellStyle name="20% - Accent5 22 4 5" xfId="4098" xr:uid="{B9588003-61AB-4F18-B2A5-188FBC175F94}"/>
    <cellStyle name="20% - Accent5 22 4 5 2" xfId="8454" xr:uid="{F49BFF04-A1FA-4870-9003-F03986207E6B}"/>
    <cellStyle name="20% - Accent5 22 4 6" xfId="6636" xr:uid="{B7293F7F-3FE7-430D-BE64-20245EF3B8DE}"/>
    <cellStyle name="20% - Accent5 22 5" xfId="1059" xr:uid="{5811DE5C-3068-4CEE-8F4A-3D23F54F5D98}"/>
    <cellStyle name="20% - Accent5 22 5 2" xfId="1060" xr:uid="{E3E1465D-C37E-460F-B58A-228A89EF7BED}"/>
    <cellStyle name="20% - Accent5 22 5 2 2" xfId="1061" xr:uid="{CACDFE57-32BD-43F0-B70B-F336CBEC9BF2}"/>
    <cellStyle name="20% - Accent5 22 5 2 2 2" xfId="1062" xr:uid="{9CBA93A4-60BE-4627-845F-2B135FC50786}"/>
    <cellStyle name="20% - Accent5 22 5 2 2 2 2" xfId="5988" xr:uid="{7C358E41-F2C0-493B-9CD6-07ED3516B28A}"/>
    <cellStyle name="20% - Accent5 22 5 2 2 2 2 2" xfId="10344" xr:uid="{61327EFE-AD9A-401F-AC85-74793A1C011B}"/>
    <cellStyle name="20% - Accent5 22 5 2 2 2 3" xfId="6647" xr:uid="{50546DCC-4A27-4EE6-889E-B8263CF2B158}"/>
    <cellStyle name="20% - Accent5 22 5 2 2 3" xfId="4908" xr:uid="{82E79F12-317D-47A3-AAD2-99F6959F904E}"/>
    <cellStyle name="20% - Accent5 22 5 2 2 3 2" xfId="9264" xr:uid="{F0297CF2-F3E2-4B60-9EE0-B3A89B5ADD69}"/>
    <cellStyle name="20% - Accent5 22 5 2 2 4" xfId="6646" xr:uid="{FFD5719D-0BEE-46E8-91AB-2C89F64E3C4A}"/>
    <cellStyle name="20% - Accent5 22 5 2 3" xfId="1063" xr:uid="{E2422A95-21C3-40B1-81F8-FEB144E4D644}"/>
    <cellStyle name="20% - Accent5 22 5 2 3 2" xfId="5448" xr:uid="{7022E666-733C-4D6F-80A1-2388879D4205}"/>
    <cellStyle name="20% - Accent5 22 5 2 3 2 2" xfId="9804" xr:uid="{9751B3DC-7EB3-4699-8EE1-B99E66086122}"/>
    <cellStyle name="20% - Accent5 22 5 2 3 3" xfId="6648" xr:uid="{75A6CC44-21CA-4349-B101-398C54C7A956}"/>
    <cellStyle name="20% - Accent5 22 5 2 4" xfId="4368" xr:uid="{278ADCA3-0E73-43D1-94E4-860039DD7F15}"/>
    <cellStyle name="20% - Accent5 22 5 2 4 2" xfId="8724" xr:uid="{01DA5044-CF97-4B27-8A9A-9AA63E093DB0}"/>
    <cellStyle name="20% - Accent5 22 5 2 5" xfId="6645" xr:uid="{19764941-40C6-4DD9-B045-B60665DE819E}"/>
    <cellStyle name="20% - Accent5 22 5 3" xfId="1064" xr:uid="{106D8EA2-41F2-4D5E-9BB4-747D65133E80}"/>
    <cellStyle name="20% - Accent5 22 5 3 2" xfId="1065" xr:uid="{A2092D22-958E-4AAB-A095-FDB1E12CDDF9}"/>
    <cellStyle name="20% - Accent5 22 5 3 2 2" xfId="5718" xr:uid="{82C9D95E-DA95-4729-916B-40DA27B94FC5}"/>
    <cellStyle name="20% - Accent5 22 5 3 2 2 2" xfId="10074" xr:uid="{D59F79CD-BA45-4B67-9F25-A1604669F3CB}"/>
    <cellStyle name="20% - Accent5 22 5 3 2 3" xfId="6650" xr:uid="{BDA5D386-6E32-4CE3-BC78-609F228FC4AC}"/>
    <cellStyle name="20% - Accent5 22 5 3 3" xfId="4638" xr:uid="{A1A1DB96-BE4F-481D-BA9D-70C3F89C136C}"/>
    <cellStyle name="20% - Accent5 22 5 3 3 2" xfId="8994" xr:uid="{C878F410-88EB-4238-83C4-4ED8AA16CF09}"/>
    <cellStyle name="20% - Accent5 22 5 3 4" xfId="6649" xr:uid="{BC71A1CC-39A1-409D-8AB7-E9A667EDEA34}"/>
    <cellStyle name="20% - Accent5 22 5 4" xfId="1066" xr:uid="{F9FD3FD8-36D7-4256-AC02-B97E970281A0}"/>
    <cellStyle name="20% - Accent5 22 5 4 2" xfId="5178" xr:uid="{C8A83635-4C6B-43AF-BA83-C196322B531E}"/>
    <cellStyle name="20% - Accent5 22 5 4 2 2" xfId="9534" xr:uid="{836B8C6F-6E88-4AFC-8824-DAC65780C6DF}"/>
    <cellStyle name="20% - Accent5 22 5 4 3" xfId="6651" xr:uid="{07AF3F27-D0DE-4F84-9F7C-CB799619AC5F}"/>
    <cellStyle name="20% - Accent5 22 5 5" xfId="4188" xr:uid="{F564E31F-1C79-490E-9E82-F2A250DD2E6C}"/>
    <cellStyle name="20% - Accent5 22 5 5 2" xfId="8544" xr:uid="{9B79A216-124C-49A2-8234-D9B90A340B01}"/>
    <cellStyle name="20% - Accent5 22 5 6" xfId="6644" xr:uid="{249DE585-7C39-4022-84E5-CBDE674B9C84}"/>
    <cellStyle name="20% - Accent5 22 6" xfId="1067" xr:uid="{5D7502EC-041D-4820-8667-9A915040BA25}"/>
    <cellStyle name="20% - Accent5 22 6 2" xfId="1068" xr:uid="{2FA0AAE9-69DC-4741-A458-6DA6A67B45FF}"/>
    <cellStyle name="20% - Accent5 22 6 2 2" xfId="1069" xr:uid="{03B4D512-795F-445E-9152-CB4DEA46EFFC}"/>
    <cellStyle name="20% - Accent5 22 6 2 2 2" xfId="5898" xr:uid="{E3B641AA-5799-4E43-AD83-216A0E3D8DBD}"/>
    <cellStyle name="20% - Accent5 22 6 2 2 2 2" xfId="10254" xr:uid="{CDE85B9F-DCD0-4634-A562-ADC6D91C5779}"/>
    <cellStyle name="20% - Accent5 22 6 2 2 3" xfId="6654" xr:uid="{4E855706-CCF3-4F19-9F4E-92C8F191F24A}"/>
    <cellStyle name="20% - Accent5 22 6 2 3" xfId="4818" xr:uid="{C1246C22-A77C-40B3-8593-BD670EB2A388}"/>
    <cellStyle name="20% - Accent5 22 6 2 3 2" xfId="9174" xr:uid="{0CC08893-1AD6-4E89-9C4B-B05C16CDFFAF}"/>
    <cellStyle name="20% - Accent5 22 6 2 4" xfId="6653" xr:uid="{E793088E-A744-44EB-BAA0-5A0160520C99}"/>
    <cellStyle name="20% - Accent5 22 6 3" xfId="1070" xr:uid="{907F90C9-47B3-4970-BF15-6FB7126A6383}"/>
    <cellStyle name="20% - Accent5 22 6 3 2" xfId="5358" xr:uid="{F04F96A9-5875-43A5-B427-B6C592DFDC0B}"/>
    <cellStyle name="20% - Accent5 22 6 3 2 2" xfId="9714" xr:uid="{EB4AC3A4-65B2-4B82-B639-7189DC5A3689}"/>
    <cellStyle name="20% - Accent5 22 6 3 3" xfId="6655" xr:uid="{21317C97-3A3C-4E6D-9931-940C7E85E8C6}"/>
    <cellStyle name="20% - Accent5 22 6 4" xfId="4278" xr:uid="{175468F2-199F-47EE-BABF-94EDEF30D6ED}"/>
    <cellStyle name="20% - Accent5 22 6 4 2" xfId="8634" xr:uid="{BDCAB4C1-04D0-488C-8B16-8AD96B995756}"/>
    <cellStyle name="20% - Accent5 22 6 5" xfId="6652" xr:uid="{0CCC9FD1-A70D-4332-B107-7A95CC1C2074}"/>
    <cellStyle name="20% - Accent5 22 7" xfId="1071" xr:uid="{2FA7AD58-D620-49BD-B43E-2320E3449EFE}"/>
    <cellStyle name="20% - Accent5 22 7 2" xfId="1072" xr:uid="{93C4FFE0-5AA5-46CF-B00E-267066D0DC59}"/>
    <cellStyle name="20% - Accent5 22 7 2 2" xfId="5628" xr:uid="{C21803CE-49BD-4F0B-BF10-E13139DD50C6}"/>
    <cellStyle name="20% - Accent5 22 7 2 2 2" xfId="9984" xr:uid="{5E8D38F9-0636-4B98-A791-B2C73AF5E6AB}"/>
    <cellStyle name="20% - Accent5 22 7 2 3" xfId="6657" xr:uid="{F3572042-A9BC-4C56-818B-9D7181980A5C}"/>
    <cellStyle name="20% - Accent5 22 7 3" xfId="4548" xr:uid="{180E96C2-61F3-4189-B245-2D0222FCDFFF}"/>
    <cellStyle name="20% - Accent5 22 7 3 2" xfId="8904" xr:uid="{211E9236-DBF1-4C29-A322-F8B7CA0D45E8}"/>
    <cellStyle name="20% - Accent5 22 7 4" xfId="6656" xr:uid="{A2832963-C182-422B-8DCD-D6E006C7D083}"/>
    <cellStyle name="20% - Accent5 22 8" xfId="1073" xr:uid="{4CB27CFE-1F73-40DE-86EA-C9E14E6AAAD0}"/>
    <cellStyle name="20% - Accent5 22 8 2" xfId="5088" xr:uid="{23C6AFF2-4AC4-4E68-BCBC-DAF589DE63F5}"/>
    <cellStyle name="20% - Accent5 22 8 2 2" xfId="9444" xr:uid="{3AFEC97C-F9A9-4BA7-ACCC-631D090F040A}"/>
    <cellStyle name="20% - Accent5 22 8 3" xfId="6658" xr:uid="{77E8F509-8D21-467E-96F6-F735FDF5A639}"/>
    <cellStyle name="20% - Accent5 22 9" xfId="4007" xr:uid="{6FEA9AB8-201D-4C7E-BF4D-DE0E5E423761}"/>
    <cellStyle name="20% - Accent5 22 9 2" xfId="8364" xr:uid="{C853D93A-B63B-4B16-88B3-DE7E16924177}"/>
    <cellStyle name="20% - Accent5 3" xfId="1074" xr:uid="{7ABED7D0-2FFD-4757-B199-E76705BD9345}"/>
    <cellStyle name="20% - Accent5 4" xfId="1075" xr:uid="{BE6F4201-4EBB-48C4-B574-27557C42CC1F}"/>
    <cellStyle name="20% - Accent5 5" xfId="1076" xr:uid="{9AC4BD6A-1AF8-4376-B47F-61F87FCAC85B}"/>
    <cellStyle name="20% - Accent5 6" xfId="1077" xr:uid="{B7741750-4FAF-4BF1-BDBC-373E5D889E35}"/>
    <cellStyle name="20% - Accent5 7" xfId="1078" xr:uid="{47F16D70-AA83-47FB-954F-51936F6D350F}"/>
    <cellStyle name="20% - Accent5 8" xfId="1079" xr:uid="{F674B557-8131-4EF2-85FB-56036DC411A3}"/>
    <cellStyle name="20% - Accent5 9" xfId="1080" xr:uid="{CEEC5F8D-451E-4ECF-A73B-EDA89A571F6A}"/>
    <cellStyle name="20% - Accent6 10" xfId="1081" xr:uid="{77CBF4FD-1069-4D9D-AC21-71330B542B68}"/>
    <cellStyle name="20% - Accent6 11" xfId="1082" xr:uid="{D8662EDD-4EA8-4CBD-AB68-73FC05B1AD8E}"/>
    <cellStyle name="20% - Accent6 12" xfId="1083" xr:uid="{CD7B9162-30A3-4329-AB07-0A057960B1CD}"/>
    <cellStyle name="20% - Accent6 13" xfId="1084" xr:uid="{520F51CC-69EA-4069-BD0C-D556D2853209}"/>
    <cellStyle name="20% - Accent6 14" xfId="1085" xr:uid="{9F606148-F9EB-40FD-9F14-3CD7DBFB9973}"/>
    <cellStyle name="20% - Accent6 15" xfId="1086" xr:uid="{135575DF-4B9B-445A-AADC-E167F23CD605}"/>
    <cellStyle name="20% - Accent6 16" xfId="1087" xr:uid="{60E963BF-8D06-4569-802C-7E96C93443D9}"/>
    <cellStyle name="20% - Accent6 17" xfId="1088" xr:uid="{59B09E01-1749-44CF-AAA0-1B13D1298924}"/>
    <cellStyle name="20% - Accent6 18" xfId="1089" xr:uid="{C71FB21E-D1A2-4C95-93F1-86BB8B194066}"/>
    <cellStyle name="20% - Accent6 19" xfId="1090" xr:uid="{C5FD7D7E-F0EE-4779-A729-1389DD4AB759}"/>
    <cellStyle name="20% - Accent6 2" xfId="1091" xr:uid="{ACA02181-1DB7-4842-B8EB-CBF7A485F297}"/>
    <cellStyle name="20% - Accent6 20" xfId="1092" xr:uid="{BE29B3FE-49E2-4732-95D7-E3FD68A1041F}"/>
    <cellStyle name="20% - Accent6 21" xfId="1093" xr:uid="{D2759F2F-0E25-4BF6-B34D-C502DAEB08BD}"/>
    <cellStyle name="20% - Accent6 22" xfId="1094" xr:uid="{77DC22D3-E505-4FFF-80D7-0AAB730D3CD8}"/>
    <cellStyle name="20% - Accent6 22 10" xfId="6659" xr:uid="{D092A89A-9EB0-4B25-8A34-D1CA6D2C1A6D}"/>
    <cellStyle name="20% - Accent6 22 2" xfId="1095" xr:uid="{0572FF98-C85E-4654-8BCF-A8D49B4ED30A}"/>
    <cellStyle name="20% - Accent6 22 2 2" xfId="1096" xr:uid="{F9F9859A-0656-4119-B799-50057D3FB470}"/>
    <cellStyle name="20% - Accent6 22 2 2 2" xfId="1097" xr:uid="{16260B9F-73FC-4399-8981-505AECCC72E6}"/>
    <cellStyle name="20% - Accent6 22 2 2 2 2" xfId="1098" xr:uid="{89981A3A-1965-42DC-81B7-099B3BA4EDCE}"/>
    <cellStyle name="20% - Accent6 22 2 2 2 2 2" xfId="1099" xr:uid="{86F67CFD-E645-4163-AA58-F1AAA9D2D1C7}"/>
    <cellStyle name="20% - Accent6 22 2 2 2 2 2 2" xfId="1100" xr:uid="{CEC68B05-C372-4940-8BF6-90D11B8B7009}"/>
    <cellStyle name="20% - Accent6 22 2 2 2 2 2 2 2" xfId="6138" xr:uid="{4B0368DB-3A66-4571-835C-4D3225FA6FDB}"/>
    <cellStyle name="20% - Accent6 22 2 2 2 2 2 2 2 2" xfId="10494" xr:uid="{C2820C0D-6A21-4B3F-A847-9BFB69107018}"/>
    <cellStyle name="20% - Accent6 22 2 2 2 2 2 2 3" xfId="6665" xr:uid="{895C857A-A38F-4BE8-824B-42BAA4DABCE8}"/>
    <cellStyle name="20% - Accent6 22 2 2 2 2 2 3" xfId="5058" xr:uid="{FE0749BD-4DFB-4336-BE53-30DF1F412EFD}"/>
    <cellStyle name="20% - Accent6 22 2 2 2 2 2 3 2" xfId="9414" xr:uid="{AD56B33F-3D9C-48B4-9DFF-1B7D9B174615}"/>
    <cellStyle name="20% - Accent6 22 2 2 2 2 2 4" xfId="6664" xr:uid="{01B4FDB2-07E9-48C0-8E1C-A4E3AE629E4B}"/>
    <cellStyle name="20% - Accent6 22 2 2 2 2 3" xfId="1101" xr:uid="{2EA00F87-A3B4-4ED0-BBB1-F2F0BBFC04AD}"/>
    <cellStyle name="20% - Accent6 22 2 2 2 2 3 2" xfId="5598" xr:uid="{77D6E635-7888-4949-AEDF-57DBC4B78D2A}"/>
    <cellStyle name="20% - Accent6 22 2 2 2 2 3 2 2" xfId="9954" xr:uid="{3D3025B8-1C8E-4A5D-8133-1A6F229B0882}"/>
    <cellStyle name="20% - Accent6 22 2 2 2 2 3 3" xfId="6666" xr:uid="{80164778-6A45-4B9C-929D-6B08903162EE}"/>
    <cellStyle name="20% - Accent6 22 2 2 2 2 4" xfId="4518" xr:uid="{A4C5E549-FC91-4A43-96D6-C61242989DCF}"/>
    <cellStyle name="20% - Accent6 22 2 2 2 2 4 2" xfId="8874" xr:uid="{E3E25B96-B4A7-43FC-B5C5-D787F4740F70}"/>
    <cellStyle name="20% - Accent6 22 2 2 2 2 5" xfId="6663" xr:uid="{06651D5E-4881-438E-9557-C016F921C677}"/>
    <cellStyle name="20% - Accent6 22 2 2 2 3" xfId="1102" xr:uid="{32DEBD10-2FEB-4D62-AC6B-953A1EDDBD6F}"/>
    <cellStyle name="20% - Accent6 22 2 2 2 3 2" xfId="1103" xr:uid="{9AB7F484-324E-4225-928D-BC0EBE604B94}"/>
    <cellStyle name="20% - Accent6 22 2 2 2 3 2 2" xfId="5868" xr:uid="{BCDAC322-A245-4249-B81D-DE212130E160}"/>
    <cellStyle name="20% - Accent6 22 2 2 2 3 2 2 2" xfId="10224" xr:uid="{3381FFCA-BF3D-426E-B9D2-72E88E14E084}"/>
    <cellStyle name="20% - Accent6 22 2 2 2 3 2 3" xfId="6668" xr:uid="{B9AABF00-9E19-4A5F-B87D-F1DCBBD68D84}"/>
    <cellStyle name="20% - Accent6 22 2 2 2 3 3" xfId="4788" xr:uid="{DCC66F91-A46D-44D5-9FAE-EF3CAA2AC1EA}"/>
    <cellStyle name="20% - Accent6 22 2 2 2 3 3 2" xfId="9144" xr:uid="{EDBF6963-7D26-4097-89C4-1D3CA040F15F}"/>
    <cellStyle name="20% - Accent6 22 2 2 2 3 4" xfId="6667" xr:uid="{F7BFA832-5355-4A06-AEC1-AE0A31A61243}"/>
    <cellStyle name="20% - Accent6 22 2 2 2 4" xfId="1104" xr:uid="{4A2CCDF0-46FD-480E-9330-18670BDFCE4B}"/>
    <cellStyle name="20% - Accent6 22 2 2 2 4 2" xfId="5328" xr:uid="{17E74124-58B3-4394-A93C-5D55D53B8BAB}"/>
    <cellStyle name="20% - Accent6 22 2 2 2 4 2 2" xfId="9684" xr:uid="{5B43E613-3627-4DC5-BF22-BBE7074BF3D8}"/>
    <cellStyle name="20% - Accent6 22 2 2 2 4 3" xfId="6669" xr:uid="{73306B8E-59CE-4952-BAA3-5EED7FAC4F71}"/>
    <cellStyle name="20% - Accent6 22 2 2 2 5" xfId="4158" xr:uid="{FD94AF7C-ED67-4059-888C-87D9E663DEED}"/>
    <cellStyle name="20% - Accent6 22 2 2 2 5 2" xfId="8514" xr:uid="{6022B602-1234-4386-AF4C-37E51292D410}"/>
    <cellStyle name="20% - Accent6 22 2 2 2 6" xfId="6662" xr:uid="{83F9F1D2-85CA-43E5-8E2A-F63A9BD91B2C}"/>
    <cellStyle name="20% - Accent6 22 2 2 3" xfId="1105" xr:uid="{F1AF324F-A2AD-4E50-8C4F-4A17A0414A9D}"/>
    <cellStyle name="20% - Accent6 22 2 2 3 2" xfId="1106" xr:uid="{40D9DFA5-7BD4-446E-AFCF-157906A8FC38}"/>
    <cellStyle name="20% - Accent6 22 2 2 3 2 2" xfId="1107" xr:uid="{CDCE0BA8-2C5A-4464-BE41-6DC04C13134F}"/>
    <cellStyle name="20% - Accent6 22 2 2 3 2 2 2" xfId="1108" xr:uid="{9CA16338-7D05-4A3B-A46C-16BE909F841C}"/>
    <cellStyle name="20% - Accent6 22 2 2 3 2 2 2 2" xfId="6014" xr:uid="{3B0E89DD-C2A1-4567-93D4-A1F79C49069A}"/>
    <cellStyle name="20% - Accent6 22 2 2 3 2 2 2 2 2" xfId="10370" xr:uid="{261A7BB5-9DDD-4BAC-81E9-927CA54563E0}"/>
    <cellStyle name="20% - Accent6 22 2 2 3 2 2 2 3" xfId="6673" xr:uid="{A4778BEF-27C2-44BE-A0E9-9519058F3DA1}"/>
    <cellStyle name="20% - Accent6 22 2 2 3 2 2 3" xfId="4934" xr:uid="{132FDF93-E9AF-40F2-BDB4-5F49C5331B05}"/>
    <cellStyle name="20% - Accent6 22 2 2 3 2 2 3 2" xfId="9290" xr:uid="{B666C4D1-1741-412E-986E-C56582C05750}"/>
    <cellStyle name="20% - Accent6 22 2 2 3 2 2 4" xfId="6672" xr:uid="{B53A7485-1A0F-48F8-B938-FED07F44B944}"/>
    <cellStyle name="20% - Accent6 22 2 2 3 2 3" xfId="1109" xr:uid="{88225628-1DD4-443D-8E87-275F3F6FB7CD}"/>
    <cellStyle name="20% - Accent6 22 2 2 3 2 3 2" xfId="5474" xr:uid="{F8256108-B7B3-4AF4-BD3B-A523566580C2}"/>
    <cellStyle name="20% - Accent6 22 2 2 3 2 3 2 2" xfId="9830" xr:uid="{CC8C44A8-C10C-4819-B563-62033E7F5F22}"/>
    <cellStyle name="20% - Accent6 22 2 2 3 2 3 3" xfId="6674" xr:uid="{F5A3E244-BEBE-4484-B0A9-17C70D8739F1}"/>
    <cellStyle name="20% - Accent6 22 2 2 3 2 4" xfId="4394" xr:uid="{3E9CE6FC-27D5-4271-BA6A-DB5A73F758AE}"/>
    <cellStyle name="20% - Accent6 22 2 2 3 2 4 2" xfId="8750" xr:uid="{033AC710-B5A5-4AE2-8567-3137F343E70A}"/>
    <cellStyle name="20% - Accent6 22 2 2 3 2 5" xfId="6671" xr:uid="{771A0A85-AAC5-49EF-88F5-4A9119A5DAE6}"/>
    <cellStyle name="20% - Accent6 22 2 2 3 3" xfId="1110" xr:uid="{4055F2DE-A653-40EB-B9A5-3BCF3226698D}"/>
    <cellStyle name="20% - Accent6 22 2 2 3 3 2" xfId="1111" xr:uid="{A8F6229B-0E79-4B55-B80C-C96C2C591A90}"/>
    <cellStyle name="20% - Accent6 22 2 2 3 3 2 2" xfId="5744" xr:uid="{96989524-6D9E-49EE-BE0B-B5E2785DB55F}"/>
    <cellStyle name="20% - Accent6 22 2 2 3 3 2 2 2" xfId="10100" xr:uid="{D4ED8348-7377-494E-84B7-9E16733EBECA}"/>
    <cellStyle name="20% - Accent6 22 2 2 3 3 2 3" xfId="6676" xr:uid="{2EC16FE0-AE53-4FB1-8BC1-3B1ED057F021}"/>
    <cellStyle name="20% - Accent6 22 2 2 3 3 3" xfId="4664" xr:uid="{1529C2BA-B7CB-487E-AC80-A4B054F9ED04}"/>
    <cellStyle name="20% - Accent6 22 2 2 3 3 3 2" xfId="9020" xr:uid="{9E423491-EFFF-4F97-A52A-6C26D2926092}"/>
    <cellStyle name="20% - Accent6 22 2 2 3 3 4" xfId="6675" xr:uid="{1B8E8A5B-CC2D-4097-AABB-AB6CB40C2CF8}"/>
    <cellStyle name="20% - Accent6 22 2 2 3 4" xfId="1112" xr:uid="{9EE4D82B-BECF-4646-BD5A-A102B9001DD1}"/>
    <cellStyle name="20% - Accent6 22 2 2 3 4 2" xfId="5204" xr:uid="{F12FD5C5-ABAD-4C3E-9246-66768B69B451}"/>
    <cellStyle name="20% - Accent6 22 2 2 3 4 2 2" xfId="9560" xr:uid="{92E50AF3-03EF-45C9-A09F-03BF797DE825}"/>
    <cellStyle name="20% - Accent6 22 2 2 3 4 3" xfId="6677" xr:uid="{F92554BD-D986-4FDD-9BB0-13C07366FA33}"/>
    <cellStyle name="20% - Accent6 22 2 2 3 5" xfId="4214" xr:uid="{1A5667E0-AEBA-4836-8706-B08C0FC48344}"/>
    <cellStyle name="20% - Accent6 22 2 2 3 5 2" xfId="8570" xr:uid="{C9E63047-A566-4BC8-AA76-84A2BFDEEA4C}"/>
    <cellStyle name="20% - Accent6 22 2 2 3 6" xfId="6670" xr:uid="{18997A1C-DCFB-4F0A-B9FF-0A1A5DC8365B}"/>
    <cellStyle name="20% - Accent6 22 2 2 4" xfId="1113" xr:uid="{E36A81B1-D4C9-4BA6-AF4A-E5967C55F6E4}"/>
    <cellStyle name="20% - Accent6 22 2 2 4 2" xfId="1114" xr:uid="{0F5BD91F-C71E-4023-BE6D-0B8A356011C5}"/>
    <cellStyle name="20% - Accent6 22 2 2 4 2 2" xfId="1115" xr:uid="{A4A75029-E99E-4CEF-9294-D5615F4DBA26}"/>
    <cellStyle name="20% - Accent6 22 2 2 4 2 2 2" xfId="5958" xr:uid="{AE6CE486-5108-4B5E-A381-0F7318A5B18B}"/>
    <cellStyle name="20% - Accent6 22 2 2 4 2 2 2 2" xfId="10314" xr:uid="{8D0B26E9-A269-4D03-98EE-8456F28E953B}"/>
    <cellStyle name="20% - Accent6 22 2 2 4 2 2 3" xfId="6680" xr:uid="{AB863B4C-0210-475E-A1FD-A1A6C2F71414}"/>
    <cellStyle name="20% - Accent6 22 2 2 4 2 3" xfId="4878" xr:uid="{DE659976-D6F5-4016-8DC4-8CA2E2FBE279}"/>
    <cellStyle name="20% - Accent6 22 2 2 4 2 3 2" xfId="9234" xr:uid="{E1FB08E0-2AC6-43B7-8D7D-5F1AED869668}"/>
    <cellStyle name="20% - Accent6 22 2 2 4 2 4" xfId="6679" xr:uid="{FBC4937A-DCC9-49B8-B5B1-4A5D295F2D63}"/>
    <cellStyle name="20% - Accent6 22 2 2 4 3" xfId="1116" xr:uid="{236DB7F4-341C-4145-8909-7B38621623BC}"/>
    <cellStyle name="20% - Accent6 22 2 2 4 3 2" xfId="5418" xr:uid="{BBEE46CB-5368-4D92-A148-9139A372F14B}"/>
    <cellStyle name="20% - Accent6 22 2 2 4 3 2 2" xfId="9774" xr:uid="{CA2C5519-8891-41A4-92DA-71F4A73FEF4B}"/>
    <cellStyle name="20% - Accent6 22 2 2 4 3 3" xfId="6681" xr:uid="{A7C57286-C306-438E-B796-8A9D10A5E190}"/>
    <cellStyle name="20% - Accent6 22 2 2 4 4" xfId="4338" xr:uid="{EE676443-D546-4D0B-A65E-E619ADA252C9}"/>
    <cellStyle name="20% - Accent6 22 2 2 4 4 2" xfId="8694" xr:uid="{F23C490B-993E-4650-A7AD-A630F9CAA7C4}"/>
    <cellStyle name="20% - Accent6 22 2 2 4 5" xfId="6678" xr:uid="{59A783AC-60F4-475C-9BF0-AB6EE545741D}"/>
    <cellStyle name="20% - Accent6 22 2 2 5" xfId="1117" xr:uid="{35E55B74-E03D-48A8-A89C-4C13BB255530}"/>
    <cellStyle name="20% - Accent6 22 2 2 5 2" xfId="1118" xr:uid="{86661AC0-CD10-4319-AD76-42F10A12AC24}"/>
    <cellStyle name="20% - Accent6 22 2 2 5 2 2" xfId="5688" xr:uid="{A9F5A480-7415-4FC6-AB88-88696E2FCA87}"/>
    <cellStyle name="20% - Accent6 22 2 2 5 2 2 2" xfId="10044" xr:uid="{3CB8005A-A47C-4210-B58B-531F501B07D8}"/>
    <cellStyle name="20% - Accent6 22 2 2 5 2 3" xfId="6683" xr:uid="{B2286392-D63D-4EB5-9B64-0B9DFD7C526A}"/>
    <cellStyle name="20% - Accent6 22 2 2 5 3" xfId="4608" xr:uid="{D9FE5137-57D8-49CC-BF81-CF2C96C82448}"/>
    <cellStyle name="20% - Accent6 22 2 2 5 3 2" xfId="8964" xr:uid="{948F6789-BFB3-4265-B298-5E19EAF6AB88}"/>
    <cellStyle name="20% - Accent6 22 2 2 5 4" xfId="6682" xr:uid="{96C2E09E-9C64-424F-91D8-44877F4C334F}"/>
    <cellStyle name="20% - Accent6 22 2 2 6" xfId="1119" xr:uid="{ADC9252D-B040-4208-A097-9C2C38CB1DD5}"/>
    <cellStyle name="20% - Accent6 22 2 2 6 2" xfId="5148" xr:uid="{4C2DFFD3-8B34-479E-81C9-C7B8281C1F51}"/>
    <cellStyle name="20% - Accent6 22 2 2 6 2 2" xfId="9504" xr:uid="{997482AD-A6FE-44DA-8CAE-7243157CB0D8}"/>
    <cellStyle name="20% - Accent6 22 2 2 6 3" xfId="6684" xr:uid="{7C3E0F35-BBD5-4A6A-8623-D8B9FDB924F5}"/>
    <cellStyle name="20% - Accent6 22 2 2 7" xfId="4034" xr:uid="{EF35A114-8D82-469A-AB1F-06E1C7DC9CD1}"/>
    <cellStyle name="20% - Accent6 22 2 2 7 2" xfId="8390" xr:uid="{19D0962E-C7AA-49B3-8711-90F8D0DDC6D7}"/>
    <cellStyle name="20% - Accent6 22 2 2 8" xfId="6661" xr:uid="{2F358CC0-80AA-4949-906A-4D9673CD04F6}"/>
    <cellStyle name="20% - Accent6 22 2 3" xfId="1120" xr:uid="{4DB77992-7387-4E72-9772-C4444C5C8931}"/>
    <cellStyle name="20% - Accent6 22 2 3 2" xfId="1121" xr:uid="{BBF017AC-5A6F-48C7-9FA4-BC6733B8F4F7}"/>
    <cellStyle name="20% - Accent6 22 2 3 2 2" xfId="1122" xr:uid="{0CC40F29-4E8F-4714-8525-D5820A65C560}"/>
    <cellStyle name="20% - Accent6 22 2 3 2 2 2" xfId="1123" xr:uid="{7ED366F2-8338-4058-8531-6AD54522449A}"/>
    <cellStyle name="20% - Accent6 22 2 3 2 2 2 2" xfId="6093" xr:uid="{3F732D7C-42F9-4324-BB7D-4C2DA40345E2}"/>
    <cellStyle name="20% - Accent6 22 2 3 2 2 2 2 2" xfId="10449" xr:uid="{E4A09BDF-8C74-4D31-A04B-B8859FA1E701}"/>
    <cellStyle name="20% - Accent6 22 2 3 2 2 2 3" xfId="6688" xr:uid="{8E54B1E4-486D-4AE5-8E31-9AD20FC438A1}"/>
    <cellStyle name="20% - Accent6 22 2 3 2 2 3" xfId="5013" xr:uid="{7BFEA364-1608-46C8-B372-AB75A5AD35F4}"/>
    <cellStyle name="20% - Accent6 22 2 3 2 2 3 2" xfId="9369" xr:uid="{54A2DAD4-C62F-428E-AD51-E904B2049976}"/>
    <cellStyle name="20% - Accent6 22 2 3 2 2 4" xfId="6687" xr:uid="{B9F5DEDE-6689-436A-944B-AFE283597E90}"/>
    <cellStyle name="20% - Accent6 22 2 3 2 3" xfId="1124" xr:uid="{68CB0C8F-B934-4C96-B257-72F53B8444CD}"/>
    <cellStyle name="20% - Accent6 22 2 3 2 3 2" xfId="5553" xr:uid="{9A722346-2E33-494D-BC51-A997F845D882}"/>
    <cellStyle name="20% - Accent6 22 2 3 2 3 2 2" xfId="9909" xr:uid="{AF8B71CA-B5A6-4299-8E0F-C9894A3060E4}"/>
    <cellStyle name="20% - Accent6 22 2 3 2 3 3" xfId="6689" xr:uid="{9BE4249E-7FBC-4CF0-86CE-AA9B65E7E4C3}"/>
    <cellStyle name="20% - Accent6 22 2 3 2 4" xfId="4473" xr:uid="{7CF9B816-0E2C-47F4-8AA3-AD20C1B50AC9}"/>
    <cellStyle name="20% - Accent6 22 2 3 2 4 2" xfId="8829" xr:uid="{26F8C811-7529-45A2-A415-F86A62B03F6E}"/>
    <cellStyle name="20% - Accent6 22 2 3 2 5" xfId="6686" xr:uid="{BE9A9087-F29F-4FED-B8A0-73A19D81A9C5}"/>
    <cellStyle name="20% - Accent6 22 2 3 3" xfId="1125" xr:uid="{00C4CC14-D01C-4EC9-A8F2-E9DAD00C0DFD}"/>
    <cellStyle name="20% - Accent6 22 2 3 3 2" xfId="1126" xr:uid="{34644D5C-5431-4009-8C19-7B88A26EEE6C}"/>
    <cellStyle name="20% - Accent6 22 2 3 3 2 2" xfId="5823" xr:uid="{A4E0DBEC-D97A-46EA-BB72-9DBEBC89BD26}"/>
    <cellStyle name="20% - Accent6 22 2 3 3 2 2 2" xfId="10179" xr:uid="{6D05B273-8B03-4B28-BC01-54B7935F8CE4}"/>
    <cellStyle name="20% - Accent6 22 2 3 3 2 3" xfId="6691" xr:uid="{52ED7DD5-A0AD-4BA0-8946-D6543562F6E4}"/>
    <cellStyle name="20% - Accent6 22 2 3 3 3" xfId="4743" xr:uid="{74BA6B29-7E05-4864-B59E-D91CE8AD175D}"/>
    <cellStyle name="20% - Accent6 22 2 3 3 3 2" xfId="9099" xr:uid="{86B248BB-1E5D-4352-BC67-0CA9E43376B5}"/>
    <cellStyle name="20% - Accent6 22 2 3 3 4" xfId="6690" xr:uid="{CAA6AE42-89D0-43B8-995E-F6FF587D6B6A}"/>
    <cellStyle name="20% - Accent6 22 2 3 4" xfId="1127" xr:uid="{F09C6449-395C-4605-842D-46AE6DB1EC2D}"/>
    <cellStyle name="20% - Accent6 22 2 3 4 2" xfId="5283" xr:uid="{C58CF106-7408-40DF-B247-F3969CC49CD3}"/>
    <cellStyle name="20% - Accent6 22 2 3 4 2 2" xfId="9639" xr:uid="{D4151C1D-BD22-49F2-9F26-E35CE916D6FD}"/>
    <cellStyle name="20% - Accent6 22 2 3 4 3" xfId="6692" xr:uid="{1FAE41D6-92A8-406F-9EA6-C7F885B52507}"/>
    <cellStyle name="20% - Accent6 22 2 3 5" xfId="4113" xr:uid="{02CA41E6-D0AF-4DD6-BAA1-B960F7296D57}"/>
    <cellStyle name="20% - Accent6 22 2 3 5 2" xfId="8469" xr:uid="{249595EF-21B4-475A-B552-F4066D1B7609}"/>
    <cellStyle name="20% - Accent6 22 2 3 6" xfId="6685" xr:uid="{4D38DF9F-09AA-4E6E-BF96-BB0DCB900CFD}"/>
    <cellStyle name="20% - Accent6 22 2 4" xfId="1128" xr:uid="{E4B30E9F-8026-4CCF-833A-CF3B15C949E2}"/>
    <cellStyle name="20% - Accent6 22 2 4 2" xfId="1129" xr:uid="{73BF1B25-FB3A-48FB-8169-35FA9585157A}"/>
    <cellStyle name="20% - Accent6 22 2 4 2 2" xfId="1130" xr:uid="{1D968F07-2DC7-4E10-A658-601F6038E98C}"/>
    <cellStyle name="20% - Accent6 22 2 4 2 2 2" xfId="1131" xr:uid="{EBCB777E-0791-4026-B473-476A4D6B256B}"/>
    <cellStyle name="20% - Accent6 22 2 4 2 2 2 2" xfId="6013" xr:uid="{82492F35-063A-401F-804A-761F0D9689D5}"/>
    <cellStyle name="20% - Accent6 22 2 4 2 2 2 2 2" xfId="10369" xr:uid="{F2CE9958-19D7-4DFF-8EA7-89671A24538D}"/>
    <cellStyle name="20% - Accent6 22 2 4 2 2 2 3" xfId="6696" xr:uid="{86AB839B-09C1-47D3-BCF1-41A36B41DD06}"/>
    <cellStyle name="20% - Accent6 22 2 4 2 2 3" xfId="4933" xr:uid="{DB7BA0B0-D3F6-4680-A765-211906033888}"/>
    <cellStyle name="20% - Accent6 22 2 4 2 2 3 2" xfId="9289" xr:uid="{580DD164-D016-4BAA-9D3F-E9DCEC649939}"/>
    <cellStyle name="20% - Accent6 22 2 4 2 2 4" xfId="6695" xr:uid="{1B48D092-2B33-4C7E-8E90-D578BED28ABD}"/>
    <cellStyle name="20% - Accent6 22 2 4 2 3" xfId="1132" xr:uid="{E56AFFB6-BC4E-4D57-B36F-82E7C633193E}"/>
    <cellStyle name="20% - Accent6 22 2 4 2 3 2" xfId="5473" xr:uid="{0D134C03-209B-41E0-B7BE-ADFB341C43B7}"/>
    <cellStyle name="20% - Accent6 22 2 4 2 3 2 2" xfId="9829" xr:uid="{1E02A3F8-BB83-418B-BA16-7747A8CFEE73}"/>
    <cellStyle name="20% - Accent6 22 2 4 2 3 3" xfId="6697" xr:uid="{9517819C-28C4-431F-82A8-AD747FAED9AD}"/>
    <cellStyle name="20% - Accent6 22 2 4 2 4" xfId="4393" xr:uid="{51054F6C-AB9C-4D7D-8470-397CC04D83BE}"/>
    <cellStyle name="20% - Accent6 22 2 4 2 4 2" xfId="8749" xr:uid="{16F690D3-D20E-4D63-8C71-240CEDE959F8}"/>
    <cellStyle name="20% - Accent6 22 2 4 2 5" xfId="6694" xr:uid="{9EA66822-2EDC-4B2D-BCA0-CD555F52441F}"/>
    <cellStyle name="20% - Accent6 22 2 4 3" xfId="1133" xr:uid="{724DFCD4-7418-4900-9801-F73105DFF963}"/>
    <cellStyle name="20% - Accent6 22 2 4 3 2" xfId="1134" xr:uid="{58E773AB-61A3-4DAB-A418-2A6D477F6A1B}"/>
    <cellStyle name="20% - Accent6 22 2 4 3 2 2" xfId="5743" xr:uid="{2D89816F-F99A-481C-9EA0-1C86A4A53CC7}"/>
    <cellStyle name="20% - Accent6 22 2 4 3 2 2 2" xfId="10099" xr:uid="{690085B2-C210-44BE-956E-D7485595CCD2}"/>
    <cellStyle name="20% - Accent6 22 2 4 3 2 3" xfId="6699" xr:uid="{3A529BED-B4F0-49CF-A560-56E65E5E4580}"/>
    <cellStyle name="20% - Accent6 22 2 4 3 3" xfId="4663" xr:uid="{9B321DD8-6333-40F1-8A3F-753D11B9E01A}"/>
    <cellStyle name="20% - Accent6 22 2 4 3 3 2" xfId="9019" xr:uid="{15B1E2B5-3098-40F9-B8ED-307495666BB5}"/>
    <cellStyle name="20% - Accent6 22 2 4 3 4" xfId="6698" xr:uid="{A11A801F-42F1-4434-A5DB-022EC756C7E7}"/>
    <cellStyle name="20% - Accent6 22 2 4 4" xfId="1135" xr:uid="{8FCB01F5-1ADD-40E9-9C01-A3D398134DB9}"/>
    <cellStyle name="20% - Accent6 22 2 4 4 2" xfId="5203" xr:uid="{AB4F2608-8145-4E2F-9545-C0E53DF74FF9}"/>
    <cellStyle name="20% - Accent6 22 2 4 4 2 2" xfId="9559" xr:uid="{B409EE33-251B-491B-A604-49E7A5E6664A}"/>
    <cellStyle name="20% - Accent6 22 2 4 4 3" xfId="6700" xr:uid="{6D54ABD9-9582-404B-9CF0-692FE516202F}"/>
    <cellStyle name="20% - Accent6 22 2 4 5" xfId="4213" xr:uid="{7892EC76-3C6F-4BD1-9C6C-E667061B7E07}"/>
    <cellStyle name="20% - Accent6 22 2 4 5 2" xfId="8569" xr:uid="{6E8C3441-B9C0-44E8-B6CF-BDDBE2A25336}"/>
    <cellStyle name="20% - Accent6 22 2 4 6" xfId="6693" xr:uid="{281A4CA0-A7DA-4A79-831A-5B06CCB6A7E3}"/>
    <cellStyle name="20% - Accent6 22 2 5" xfId="1136" xr:uid="{8C5BBD7B-7316-4B45-ACB5-D8394D44BB33}"/>
    <cellStyle name="20% - Accent6 22 2 5 2" xfId="1137" xr:uid="{9EC6EF52-7160-47DA-82A3-ADCE9743A907}"/>
    <cellStyle name="20% - Accent6 22 2 5 2 2" xfId="1138" xr:uid="{9CB1D422-86DB-4873-BC05-54819C90128A}"/>
    <cellStyle name="20% - Accent6 22 2 5 2 2 2" xfId="5913" xr:uid="{8F2B1CE2-056E-48C3-B894-23B06B143EB5}"/>
    <cellStyle name="20% - Accent6 22 2 5 2 2 2 2" xfId="10269" xr:uid="{031B2ECC-2568-4DCA-8B0C-EFDE6068FDE0}"/>
    <cellStyle name="20% - Accent6 22 2 5 2 2 3" xfId="6703" xr:uid="{06F6B154-4B41-4EA6-B8CE-FF1ADDF84483}"/>
    <cellStyle name="20% - Accent6 22 2 5 2 3" xfId="4833" xr:uid="{BE68F4DF-2237-4823-8A5C-29E4DB5345FE}"/>
    <cellStyle name="20% - Accent6 22 2 5 2 3 2" xfId="9189" xr:uid="{27C75B50-66D3-40BC-9D4C-241E51E2D022}"/>
    <cellStyle name="20% - Accent6 22 2 5 2 4" xfId="6702" xr:uid="{2BA2A74A-56EA-491B-8A6F-DEEBDFBBCBFA}"/>
    <cellStyle name="20% - Accent6 22 2 5 3" xfId="1139" xr:uid="{F41EDCED-B30A-47D1-89CA-BDF2E6BD90A0}"/>
    <cellStyle name="20% - Accent6 22 2 5 3 2" xfId="5373" xr:uid="{A6101CB1-5184-4D0F-AA3D-50D335B0A799}"/>
    <cellStyle name="20% - Accent6 22 2 5 3 2 2" xfId="9729" xr:uid="{B94D434F-7D0A-4FEE-8726-AFC9F122C59C}"/>
    <cellStyle name="20% - Accent6 22 2 5 3 3" xfId="6704" xr:uid="{2928F4D2-5E3E-462D-B682-D695B137672D}"/>
    <cellStyle name="20% - Accent6 22 2 5 4" xfId="4293" xr:uid="{F46C2F03-0447-46C2-8959-11B177C8CED2}"/>
    <cellStyle name="20% - Accent6 22 2 5 4 2" xfId="8649" xr:uid="{DFE52204-1A7B-4190-A778-DC42D0E5882C}"/>
    <cellStyle name="20% - Accent6 22 2 5 5" xfId="6701" xr:uid="{DCC8941A-04BD-4DE6-87B5-9FECF420B6F1}"/>
    <cellStyle name="20% - Accent6 22 2 6" xfId="1140" xr:uid="{EA1F8CC9-226A-4EDF-8B91-BC694A45A3A9}"/>
    <cellStyle name="20% - Accent6 22 2 6 2" xfId="1141" xr:uid="{9DE98BCE-2B17-4E85-8B85-346632C29686}"/>
    <cellStyle name="20% - Accent6 22 2 6 2 2" xfId="5643" xr:uid="{6B10FE38-EB01-4FDF-B2FD-8E18F216A9F8}"/>
    <cellStyle name="20% - Accent6 22 2 6 2 2 2" xfId="9999" xr:uid="{626955FE-F31C-41ED-95DD-386ACABCD793}"/>
    <cellStyle name="20% - Accent6 22 2 6 2 3" xfId="6706" xr:uid="{7DB93D72-F71A-4DF1-B91D-A1D63F7FC2EA}"/>
    <cellStyle name="20% - Accent6 22 2 6 3" xfId="4563" xr:uid="{5BC031B4-354E-4138-BE17-6FF6741884C2}"/>
    <cellStyle name="20% - Accent6 22 2 6 3 2" xfId="8919" xr:uid="{5212A411-BA96-4A7D-A9C9-5182ACCC774D}"/>
    <cellStyle name="20% - Accent6 22 2 6 4" xfId="6705" xr:uid="{A115F32C-79C1-4664-AB89-16E2AA51F3E8}"/>
    <cellStyle name="20% - Accent6 22 2 7" xfId="1142" xr:uid="{0678AE4B-06F8-433B-A043-907684BB9E1B}"/>
    <cellStyle name="20% - Accent6 22 2 7 2" xfId="5103" xr:uid="{49605298-58E7-4EBD-8BB8-DD64B52374B8}"/>
    <cellStyle name="20% - Accent6 22 2 7 2 2" xfId="9459" xr:uid="{8C5046F8-0ACA-4A00-8EF7-ABB20FA92B3C}"/>
    <cellStyle name="20% - Accent6 22 2 7 3" xfId="6707" xr:uid="{61A50CB3-F63C-4A85-8D16-447B85A3BA9D}"/>
    <cellStyle name="20% - Accent6 22 2 8" xfId="4033" xr:uid="{AC43FFCD-8DE4-44F8-A7A6-6A8E98CF4D3C}"/>
    <cellStyle name="20% - Accent6 22 2 8 2" xfId="8389" xr:uid="{D4AF35A4-C620-4B02-931D-E253B0639026}"/>
    <cellStyle name="20% - Accent6 22 2 9" xfId="6660" xr:uid="{3581EEAF-62DD-4792-8972-66983106EA36}"/>
    <cellStyle name="20% - Accent6 22 3" xfId="1143" xr:uid="{2D1ACC4C-5921-4EF0-95F1-7BBDD482FA33}"/>
    <cellStyle name="20% - Accent6 22 3 2" xfId="1144" xr:uid="{C0A1E0B6-80F4-4B0C-B0B2-471F47D7ABC5}"/>
    <cellStyle name="20% - Accent6 22 3 2 2" xfId="1145" xr:uid="{FFFE237F-78B7-479B-ABD6-205D613F7619}"/>
    <cellStyle name="20% - Accent6 22 3 2 2 2" xfId="1146" xr:uid="{B8285298-BBBD-444E-801A-C352FCCE6EEA}"/>
    <cellStyle name="20% - Accent6 22 3 2 2 2 2" xfId="1147" xr:uid="{E7CAE6F9-0167-4BF4-A402-590C55985E37}"/>
    <cellStyle name="20% - Accent6 22 3 2 2 2 2 2" xfId="6124" xr:uid="{B18C7EA9-AC05-4EC1-97FE-37502EA64C3D}"/>
    <cellStyle name="20% - Accent6 22 3 2 2 2 2 2 2" xfId="10480" xr:uid="{EE961959-C787-4C13-BDE3-B0E4D055BEF7}"/>
    <cellStyle name="20% - Accent6 22 3 2 2 2 2 3" xfId="6712" xr:uid="{C3E7CC8A-4182-47C1-8350-FA9B026A5AB8}"/>
    <cellStyle name="20% - Accent6 22 3 2 2 2 3" xfId="5044" xr:uid="{50F819F1-1ED5-4FEE-B2FD-F996D35AA826}"/>
    <cellStyle name="20% - Accent6 22 3 2 2 2 3 2" xfId="9400" xr:uid="{A5BB9713-2222-43A0-A5D4-F8534A840321}"/>
    <cellStyle name="20% - Accent6 22 3 2 2 2 4" xfId="6711" xr:uid="{CA7B347F-F0B6-4DB3-BD6E-B0E74407FBDD}"/>
    <cellStyle name="20% - Accent6 22 3 2 2 3" xfId="1148" xr:uid="{CF78A4D5-5295-4BB5-BB0F-CFCC3378C348}"/>
    <cellStyle name="20% - Accent6 22 3 2 2 3 2" xfId="5584" xr:uid="{4CFA5373-EA9C-4DF7-B97C-A34AB23F63E0}"/>
    <cellStyle name="20% - Accent6 22 3 2 2 3 2 2" xfId="9940" xr:uid="{D8650EB8-4EB3-456A-B40E-22C8F72D71AD}"/>
    <cellStyle name="20% - Accent6 22 3 2 2 3 3" xfId="6713" xr:uid="{23D132C3-D06F-4C47-B191-93B61EA53B5B}"/>
    <cellStyle name="20% - Accent6 22 3 2 2 4" xfId="4504" xr:uid="{94539133-AADF-4529-8AE9-E0643DFC8062}"/>
    <cellStyle name="20% - Accent6 22 3 2 2 4 2" xfId="8860" xr:uid="{D5FBEA4C-6DF0-44D3-BF11-691CB2E6BEEF}"/>
    <cellStyle name="20% - Accent6 22 3 2 2 5" xfId="6710" xr:uid="{1F857ECB-59CF-46EC-96E9-C355C7BF66FF}"/>
    <cellStyle name="20% - Accent6 22 3 2 3" xfId="1149" xr:uid="{E64C1394-5118-4AA1-8F03-23F584C0D768}"/>
    <cellStyle name="20% - Accent6 22 3 2 3 2" xfId="1150" xr:uid="{EFE6E371-95D8-42C7-A8E5-97DB61B3BBC2}"/>
    <cellStyle name="20% - Accent6 22 3 2 3 2 2" xfId="5854" xr:uid="{517F224C-4DCE-4ADC-9DC6-B9BF5F553858}"/>
    <cellStyle name="20% - Accent6 22 3 2 3 2 2 2" xfId="10210" xr:uid="{C0DF8BCC-E2F5-45B9-A16E-9C7F9C2FB6D4}"/>
    <cellStyle name="20% - Accent6 22 3 2 3 2 3" xfId="6715" xr:uid="{741B73E7-9538-495F-81D5-78EDEA292583}"/>
    <cellStyle name="20% - Accent6 22 3 2 3 3" xfId="4774" xr:uid="{DC5621FE-7950-4008-AC96-AD0D76FC051F}"/>
    <cellStyle name="20% - Accent6 22 3 2 3 3 2" xfId="9130" xr:uid="{8F4BFE7C-E2B1-4FE1-B35B-948546302ABF}"/>
    <cellStyle name="20% - Accent6 22 3 2 3 4" xfId="6714" xr:uid="{BBAA95AC-1F96-424A-9EC6-8CD6EF354783}"/>
    <cellStyle name="20% - Accent6 22 3 2 4" xfId="1151" xr:uid="{4366ECB0-63B3-4048-8C28-756CDE331031}"/>
    <cellStyle name="20% - Accent6 22 3 2 4 2" xfId="5314" xr:uid="{51701FA9-698C-45D4-BB06-2A5B22876321}"/>
    <cellStyle name="20% - Accent6 22 3 2 4 2 2" xfId="9670" xr:uid="{35950CD1-6950-453A-A319-D404483EFCCE}"/>
    <cellStyle name="20% - Accent6 22 3 2 4 3" xfId="6716" xr:uid="{8CE1A6E9-70D3-438E-AD10-BF7D905039F3}"/>
    <cellStyle name="20% - Accent6 22 3 2 5" xfId="4144" xr:uid="{A343878B-FFE3-4A93-8EE6-57BB68D0F86E}"/>
    <cellStyle name="20% - Accent6 22 3 2 5 2" xfId="8500" xr:uid="{59520317-FBA2-4A6C-9441-5EE7B8451BA5}"/>
    <cellStyle name="20% - Accent6 22 3 2 6" xfId="6709" xr:uid="{C6B56E91-5BA4-4240-8FF3-C7D724540E4F}"/>
    <cellStyle name="20% - Accent6 22 3 3" xfId="1152" xr:uid="{3C79D13D-7087-4F43-90D3-292B01238E35}"/>
    <cellStyle name="20% - Accent6 22 3 3 2" xfId="1153" xr:uid="{06B8400B-3023-475C-84F6-95090F1B5797}"/>
    <cellStyle name="20% - Accent6 22 3 3 2 2" xfId="1154" xr:uid="{E77EA12B-5AB0-4F04-A2C4-A4C1E3888A2D}"/>
    <cellStyle name="20% - Accent6 22 3 3 2 2 2" xfId="1155" xr:uid="{CFA2E349-3666-4758-80A9-93669BC19BA7}"/>
    <cellStyle name="20% - Accent6 22 3 3 2 2 2 2" xfId="6015" xr:uid="{FF497E60-FF15-421D-9DAC-A6A1294CE959}"/>
    <cellStyle name="20% - Accent6 22 3 3 2 2 2 2 2" xfId="10371" xr:uid="{3D1BFB16-A86D-4D0A-A54C-F9EB27F9A5DC}"/>
    <cellStyle name="20% - Accent6 22 3 3 2 2 2 3" xfId="6720" xr:uid="{A34ED060-5815-48BE-B262-27086AFAB528}"/>
    <cellStyle name="20% - Accent6 22 3 3 2 2 3" xfId="4935" xr:uid="{A36113D1-F57A-493C-9F80-A6172A28E788}"/>
    <cellStyle name="20% - Accent6 22 3 3 2 2 3 2" xfId="9291" xr:uid="{C2E0EE8D-6806-4D13-895E-DA3B09F1F51E}"/>
    <cellStyle name="20% - Accent6 22 3 3 2 2 4" xfId="6719" xr:uid="{B4CB6F8E-D27B-4BB9-89C3-D8110A68235F}"/>
    <cellStyle name="20% - Accent6 22 3 3 2 3" xfId="1156" xr:uid="{FC009BBF-F959-46C6-BF9F-A454B12CE9A3}"/>
    <cellStyle name="20% - Accent6 22 3 3 2 3 2" xfId="5475" xr:uid="{0F56A4D9-DDEF-4564-ADAD-FE75AD3706E7}"/>
    <cellStyle name="20% - Accent6 22 3 3 2 3 2 2" xfId="9831" xr:uid="{FA3C23B0-A9A4-4B29-A28E-B212B661A9BD}"/>
    <cellStyle name="20% - Accent6 22 3 3 2 3 3" xfId="6721" xr:uid="{E774F6C6-F372-43C5-88A0-567E41BF4A89}"/>
    <cellStyle name="20% - Accent6 22 3 3 2 4" xfId="4395" xr:uid="{AEF00C73-A7E6-4532-B6F5-95BDA0DDC6CD}"/>
    <cellStyle name="20% - Accent6 22 3 3 2 4 2" xfId="8751" xr:uid="{DEA1B4D1-FBD9-45B3-B243-E6336705F8D9}"/>
    <cellStyle name="20% - Accent6 22 3 3 2 5" xfId="6718" xr:uid="{49D1F3A6-02AC-4024-857D-11256E60EEA1}"/>
    <cellStyle name="20% - Accent6 22 3 3 3" xfId="1157" xr:uid="{ECF3005B-3DC6-47E6-B365-A9FE04F11DE6}"/>
    <cellStyle name="20% - Accent6 22 3 3 3 2" xfId="1158" xr:uid="{DE1BEFF2-58AA-4E47-ADD9-55609ED39D92}"/>
    <cellStyle name="20% - Accent6 22 3 3 3 2 2" xfId="5745" xr:uid="{5AA20D8D-8EB0-4552-ABA0-6665203D4796}"/>
    <cellStyle name="20% - Accent6 22 3 3 3 2 2 2" xfId="10101" xr:uid="{0C08E87B-D4A3-4F82-95C5-0E482CE31820}"/>
    <cellStyle name="20% - Accent6 22 3 3 3 2 3" xfId="6723" xr:uid="{0738E5A8-422B-4E5A-B158-77E68495302F}"/>
    <cellStyle name="20% - Accent6 22 3 3 3 3" xfId="4665" xr:uid="{BE6B83E6-24E6-4414-9CE5-CA85CD9BDE58}"/>
    <cellStyle name="20% - Accent6 22 3 3 3 3 2" xfId="9021" xr:uid="{82531CF0-C848-4763-908C-57A038E1DE66}"/>
    <cellStyle name="20% - Accent6 22 3 3 3 4" xfId="6722" xr:uid="{85536DA3-CFB6-4FEE-99BF-3988F32B4F63}"/>
    <cellStyle name="20% - Accent6 22 3 3 4" xfId="1159" xr:uid="{46E99AB8-F22A-4A00-9E53-DDBEAA011B29}"/>
    <cellStyle name="20% - Accent6 22 3 3 4 2" xfId="5205" xr:uid="{9AF7F285-7247-4D5B-88E0-350D1D3D8EED}"/>
    <cellStyle name="20% - Accent6 22 3 3 4 2 2" xfId="9561" xr:uid="{E7CB5864-EAB4-4FB3-A6B3-D4DFAEBDB16D}"/>
    <cellStyle name="20% - Accent6 22 3 3 4 3" xfId="6724" xr:uid="{AFEB2A23-745B-47CD-85F1-209F2E188FBE}"/>
    <cellStyle name="20% - Accent6 22 3 3 5" xfId="4215" xr:uid="{9D25DDE4-9520-4EED-A7F3-BBB24A790B55}"/>
    <cellStyle name="20% - Accent6 22 3 3 5 2" xfId="8571" xr:uid="{FF70244C-C1B3-4644-BF5D-88495B9E5734}"/>
    <cellStyle name="20% - Accent6 22 3 3 6" xfId="6717" xr:uid="{EBAD72CA-183E-4753-9400-46F3A8D0A53E}"/>
    <cellStyle name="20% - Accent6 22 3 4" xfId="1160" xr:uid="{8D65FC56-1CE8-415E-A36A-C8FA4751095E}"/>
    <cellStyle name="20% - Accent6 22 3 4 2" xfId="1161" xr:uid="{97C05867-9D85-4060-B9FF-2F70C11389FB}"/>
    <cellStyle name="20% - Accent6 22 3 4 2 2" xfId="1162" xr:uid="{B08E7297-6902-40DF-8C40-356FDD95D6A0}"/>
    <cellStyle name="20% - Accent6 22 3 4 2 2 2" xfId="5944" xr:uid="{6DE2E632-43AD-4C74-B69A-80C4A20BB956}"/>
    <cellStyle name="20% - Accent6 22 3 4 2 2 2 2" xfId="10300" xr:uid="{75128D10-E0C6-4228-8772-85DF6E301CE0}"/>
    <cellStyle name="20% - Accent6 22 3 4 2 2 3" xfId="6727" xr:uid="{AC93C92F-E85B-4988-92A8-776F1EF64FA2}"/>
    <cellStyle name="20% - Accent6 22 3 4 2 3" xfId="4864" xr:uid="{A4B3560D-E4DF-4AFD-A32D-F847622C9ED3}"/>
    <cellStyle name="20% - Accent6 22 3 4 2 3 2" xfId="9220" xr:uid="{7D5EF70F-2E04-4887-8A95-F2B6D94C7A75}"/>
    <cellStyle name="20% - Accent6 22 3 4 2 4" xfId="6726" xr:uid="{9AB159F3-7F80-4D4C-974E-7A5FC27C2C65}"/>
    <cellStyle name="20% - Accent6 22 3 4 3" xfId="1163" xr:uid="{01418E62-EDB9-44D6-8CAE-661D744A3B0C}"/>
    <cellStyle name="20% - Accent6 22 3 4 3 2" xfId="5404" xr:uid="{182DC46A-E51C-42DD-A205-4EA45E70AF62}"/>
    <cellStyle name="20% - Accent6 22 3 4 3 2 2" xfId="9760" xr:uid="{A57B73EF-EB86-4AFF-8781-9BFF79E31AD4}"/>
    <cellStyle name="20% - Accent6 22 3 4 3 3" xfId="6728" xr:uid="{2B020820-F8D4-45A3-B4DA-B0AA2932F63C}"/>
    <cellStyle name="20% - Accent6 22 3 4 4" xfId="4324" xr:uid="{5AAE3104-4DB9-44AC-A121-FB75D06B7493}"/>
    <cellStyle name="20% - Accent6 22 3 4 4 2" xfId="8680" xr:uid="{DF681ECD-1029-4205-8D84-F0DA2787BB62}"/>
    <cellStyle name="20% - Accent6 22 3 4 5" xfId="6725" xr:uid="{33818D3D-1185-4940-A0C9-E34C1E03EE51}"/>
    <cellStyle name="20% - Accent6 22 3 5" xfId="1164" xr:uid="{AC245702-4507-41AA-ACD6-0DEA3C5FA63A}"/>
    <cellStyle name="20% - Accent6 22 3 5 2" xfId="1165" xr:uid="{DDDA55CE-B712-4748-8CF2-6163759D3B71}"/>
    <cellStyle name="20% - Accent6 22 3 5 2 2" xfId="5674" xr:uid="{EC9EE9F3-A4AB-421C-86FE-8601F84E345A}"/>
    <cellStyle name="20% - Accent6 22 3 5 2 2 2" xfId="10030" xr:uid="{E78CD0D4-67D2-4A1B-AC42-BFE71F8ADA01}"/>
    <cellStyle name="20% - Accent6 22 3 5 2 3" xfId="6730" xr:uid="{D63DE6DE-37C1-4F61-9BC4-E16C912F831A}"/>
    <cellStyle name="20% - Accent6 22 3 5 3" xfId="4594" xr:uid="{4E274EFA-8AB4-4554-9E9B-29ED319626A0}"/>
    <cellStyle name="20% - Accent6 22 3 5 3 2" xfId="8950" xr:uid="{8586F3D9-251D-43FD-8C8D-7B6BAE53BD53}"/>
    <cellStyle name="20% - Accent6 22 3 5 4" xfId="6729" xr:uid="{9B654CA4-5444-4796-AA7A-3001155F82D4}"/>
    <cellStyle name="20% - Accent6 22 3 6" xfId="1166" xr:uid="{09F2CA37-A4D9-4546-BBA1-806D400BB74C}"/>
    <cellStyle name="20% - Accent6 22 3 6 2" xfId="5134" xr:uid="{64682DA5-31FA-41DC-B70B-DB295615B6E0}"/>
    <cellStyle name="20% - Accent6 22 3 6 2 2" xfId="9490" xr:uid="{B9E11133-162E-4670-94AD-B9CD3AAD14A8}"/>
    <cellStyle name="20% - Accent6 22 3 6 3" xfId="6731" xr:uid="{C99B01F5-6214-4B0D-B851-4458F9EF89BE}"/>
    <cellStyle name="20% - Accent6 22 3 7" xfId="4035" xr:uid="{5E4E9A98-7E0D-4143-9AE7-6CBC6B585178}"/>
    <cellStyle name="20% - Accent6 22 3 7 2" xfId="8391" xr:uid="{CA1C113C-DA83-45AF-A020-B77B8BEBD536}"/>
    <cellStyle name="20% - Accent6 22 3 8" xfId="6708" xr:uid="{69AC8ADD-1615-47D0-82B8-ED6105081B72}"/>
    <cellStyle name="20% - Accent6 22 4" xfId="1167" xr:uid="{D16FAC5A-878C-451C-A1CE-A07A09A97E72}"/>
    <cellStyle name="20% - Accent6 22 4 2" xfId="1168" xr:uid="{B3DE710F-A136-47AD-B2EA-BD94A01B09C8}"/>
    <cellStyle name="20% - Accent6 22 4 2 2" xfId="1169" xr:uid="{72D76081-4D49-41A5-980C-61F97DAAD699}"/>
    <cellStyle name="20% - Accent6 22 4 2 2 2" xfId="1170" xr:uid="{AFB0C5E3-8C8A-4CF8-BAD4-C0BF732DC5FE}"/>
    <cellStyle name="20% - Accent6 22 4 2 2 2 2" xfId="6079" xr:uid="{F9FF7287-8DA0-43D4-A5D2-28B0670BE17A}"/>
    <cellStyle name="20% - Accent6 22 4 2 2 2 2 2" xfId="10435" xr:uid="{3F3CB870-BF5C-43AA-A039-447D9223998D}"/>
    <cellStyle name="20% - Accent6 22 4 2 2 2 3" xfId="6735" xr:uid="{6834F537-0F51-4CD5-9085-39441E01B6D8}"/>
    <cellStyle name="20% - Accent6 22 4 2 2 3" xfId="4999" xr:uid="{B5309829-A6C6-4F91-BC93-113544293D95}"/>
    <cellStyle name="20% - Accent6 22 4 2 2 3 2" xfId="9355" xr:uid="{BDDD2F0B-97BD-4D05-B80F-26FBB0F31307}"/>
    <cellStyle name="20% - Accent6 22 4 2 2 4" xfId="6734" xr:uid="{5102FBF9-622E-4A7F-842E-15424574C971}"/>
    <cellStyle name="20% - Accent6 22 4 2 3" xfId="1171" xr:uid="{CB59A85C-F5F1-4CCF-B929-E837DF0EC7B5}"/>
    <cellStyle name="20% - Accent6 22 4 2 3 2" xfId="5539" xr:uid="{DCBA4FDB-9F08-40C7-9529-EE2ECEA25B5A}"/>
    <cellStyle name="20% - Accent6 22 4 2 3 2 2" xfId="9895" xr:uid="{A5CA87AF-C524-4772-A073-D2B9A1CE4B13}"/>
    <cellStyle name="20% - Accent6 22 4 2 3 3" xfId="6736" xr:uid="{BA7ECF1C-7334-4E58-A178-FADFD172DF1A}"/>
    <cellStyle name="20% - Accent6 22 4 2 4" xfId="4459" xr:uid="{806C1606-B087-4570-A7D9-E95C3F123CFC}"/>
    <cellStyle name="20% - Accent6 22 4 2 4 2" xfId="8815" xr:uid="{BCF5FD71-32F7-4A09-8DE5-41DEA3CDA2E7}"/>
    <cellStyle name="20% - Accent6 22 4 2 5" xfId="6733" xr:uid="{C9045E93-2934-44D6-999F-13D00DD7ECF9}"/>
    <cellStyle name="20% - Accent6 22 4 3" xfId="1172" xr:uid="{94F25942-B10E-4A3E-942C-6407960A3C85}"/>
    <cellStyle name="20% - Accent6 22 4 3 2" xfId="1173" xr:uid="{A89EE591-DD17-48A2-B6AC-C04F7EDB933E}"/>
    <cellStyle name="20% - Accent6 22 4 3 2 2" xfId="5809" xr:uid="{F6E779EA-B14B-4079-908F-488BE89136F6}"/>
    <cellStyle name="20% - Accent6 22 4 3 2 2 2" xfId="10165" xr:uid="{90005EC0-F5FC-4F98-B37B-FC62838C43D5}"/>
    <cellStyle name="20% - Accent6 22 4 3 2 3" xfId="6738" xr:uid="{468093B9-208A-4A36-AC36-5580F2E213DD}"/>
    <cellStyle name="20% - Accent6 22 4 3 3" xfId="4729" xr:uid="{7FF0A768-B273-46B0-9E52-F0E41ADB53CD}"/>
    <cellStyle name="20% - Accent6 22 4 3 3 2" xfId="9085" xr:uid="{C039F588-6209-4D34-8BF7-12681F1E8B48}"/>
    <cellStyle name="20% - Accent6 22 4 3 4" xfId="6737" xr:uid="{2D9AC320-4843-439D-8C15-1E7DEEA28303}"/>
    <cellStyle name="20% - Accent6 22 4 4" xfId="1174" xr:uid="{C117A638-509E-4FEF-94D7-2FBFFEE5133B}"/>
    <cellStyle name="20% - Accent6 22 4 4 2" xfId="5269" xr:uid="{98BFB3C4-506C-4661-940A-06278B6E7425}"/>
    <cellStyle name="20% - Accent6 22 4 4 2 2" xfId="9625" xr:uid="{E89D28AF-7E7E-4435-9E70-CF910A91456D}"/>
    <cellStyle name="20% - Accent6 22 4 4 3" xfId="6739" xr:uid="{E5E7AF9F-A2A0-4C16-9DE0-52C34D90C88F}"/>
    <cellStyle name="20% - Accent6 22 4 5" xfId="4099" xr:uid="{56C562ED-9C8E-4DA5-AD8B-00C9EEE68907}"/>
    <cellStyle name="20% - Accent6 22 4 5 2" xfId="8455" xr:uid="{1ECE7820-9000-43D6-8EDF-B2A25FF8E796}"/>
    <cellStyle name="20% - Accent6 22 4 6" xfId="6732" xr:uid="{3F868665-60D4-4350-9682-2E60E9F2DA33}"/>
    <cellStyle name="20% - Accent6 22 5" xfId="1175" xr:uid="{595FAAB3-98B5-49CE-9744-F28BFF8FF07F}"/>
    <cellStyle name="20% - Accent6 22 5 2" xfId="1176" xr:uid="{3DB65204-846B-412A-8E8D-3B00ED14602D}"/>
    <cellStyle name="20% - Accent6 22 5 2 2" xfId="1177" xr:uid="{1E80B6E3-4158-489B-97BC-F1CDE9BAFAE0}"/>
    <cellStyle name="20% - Accent6 22 5 2 2 2" xfId="1178" xr:uid="{EA503851-4CD9-4A73-8767-66285DA5BC66}"/>
    <cellStyle name="20% - Accent6 22 5 2 2 2 2" xfId="5989" xr:uid="{9C92061E-58D8-4AD2-936E-D265CC311588}"/>
    <cellStyle name="20% - Accent6 22 5 2 2 2 2 2" xfId="10345" xr:uid="{AFCE4631-4734-4C13-979C-C9EFBED5AD7F}"/>
    <cellStyle name="20% - Accent6 22 5 2 2 2 3" xfId="6743" xr:uid="{39FC6ED0-F5A3-46A7-B13A-9A3E3E5EE0E5}"/>
    <cellStyle name="20% - Accent6 22 5 2 2 3" xfId="4909" xr:uid="{AD40D0E1-59FB-463C-A316-DCCABFDF1CD1}"/>
    <cellStyle name="20% - Accent6 22 5 2 2 3 2" xfId="9265" xr:uid="{9DC6EEDD-9E2C-4530-B0F5-64AE2CEAA30A}"/>
    <cellStyle name="20% - Accent6 22 5 2 2 4" xfId="6742" xr:uid="{E727193D-64E8-4BC3-8931-79933E60F063}"/>
    <cellStyle name="20% - Accent6 22 5 2 3" xfId="1179" xr:uid="{0EC257E6-90CA-4113-982A-69A51F66D2BA}"/>
    <cellStyle name="20% - Accent6 22 5 2 3 2" xfId="5449" xr:uid="{EBB3F57F-8E7E-47AA-9D84-51D4C896D8E3}"/>
    <cellStyle name="20% - Accent6 22 5 2 3 2 2" xfId="9805" xr:uid="{5FE106B0-9A76-4B96-B282-625DF22EB6AC}"/>
    <cellStyle name="20% - Accent6 22 5 2 3 3" xfId="6744" xr:uid="{405A580A-DF96-4344-8370-905DE29241FA}"/>
    <cellStyle name="20% - Accent6 22 5 2 4" xfId="4369" xr:uid="{9792ADBB-DF6B-4C79-BC93-A40AB93CCE5B}"/>
    <cellStyle name="20% - Accent6 22 5 2 4 2" xfId="8725" xr:uid="{C66C86A9-7E8E-4210-8F0C-EF363353355D}"/>
    <cellStyle name="20% - Accent6 22 5 2 5" xfId="6741" xr:uid="{5EEF0027-A6C8-4FC2-8ADC-FD2B5BE27418}"/>
    <cellStyle name="20% - Accent6 22 5 3" xfId="1180" xr:uid="{30F8B416-1E86-4B34-9ACA-8EA9A4711FBA}"/>
    <cellStyle name="20% - Accent6 22 5 3 2" xfId="1181" xr:uid="{4E081FCD-135E-45D4-B4AE-6A3ED0B44769}"/>
    <cellStyle name="20% - Accent6 22 5 3 2 2" xfId="5719" xr:uid="{BC94FDD2-5584-4FF4-B056-DFD6E9FE68CD}"/>
    <cellStyle name="20% - Accent6 22 5 3 2 2 2" xfId="10075" xr:uid="{D0533BCE-2D1A-44B0-8068-6996D7ED2EF6}"/>
    <cellStyle name="20% - Accent6 22 5 3 2 3" xfId="6746" xr:uid="{C5574309-C710-48C2-85A9-52D8FD1C6A77}"/>
    <cellStyle name="20% - Accent6 22 5 3 3" xfId="4639" xr:uid="{68F19FAF-9AF6-47CB-9F84-48A6A659548D}"/>
    <cellStyle name="20% - Accent6 22 5 3 3 2" xfId="8995" xr:uid="{DDDEA1D1-16D7-4DC0-A382-109643F1EAFF}"/>
    <cellStyle name="20% - Accent6 22 5 3 4" xfId="6745" xr:uid="{2F6F7539-FB62-4407-A54B-CDF440B46E80}"/>
    <cellStyle name="20% - Accent6 22 5 4" xfId="1182" xr:uid="{4DFD389E-1505-4A5C-948D-9CC1681E7596}"/>
    <cellStyle name="20% - Accent6 22 5 4 2" xfId="5179" xr:uid="{B2D0F792-250C-4858-84E6-EC1374291090}"/>
    <cellStyle name="20% - Accent6 22 5 4 2 2" xfId="9535" xr:uid="{DE5B803C-7BAC-43B4-BB59-BED4918AD972}"/>
    <cellStyle name="20% - Accent6 22 5 4 3" xfId="6747" xr:uid="{1B525611-FA90-453D-930B-D6EC20F91DC6}"/>
    <cellStyle name="20% - Accent6 22 5 5" xfId="4189" xr:uid="{5A186C23-78AF-48EA-B9F2-A0E1EE65FE4D}"/>
    <cellStyle name="20% - Accent6 22 5 5 2" xfId="8545" xr:uid="{D04F678F-60C8-4B5E-82F1-07A8E8F7C64D}"/>
    <cellStyle name="20% - Accent6 22 5 6" xfId="6740" xr:uid="{C2E52D6A-EBA4-4184-9E70-04CE765C48DF}"/>
    <cellStyle name="20% - Accent6 22 6" xfId="1183" xr:uid="{89337611-BFC3-4CF0-8A76-5C9D757345A7}"/>
    <cellStyle name="20% - Accent6 22 6 2" xfId="1184" xr:uid="{EF7DF58E-91CB-409E-968B-0849547CC00B}"/>
    <cellStyle name="20% - Accent6 22 6 2 2" xfId="1185" xr:uid="{FDE87C09-0444-4515-AC0F-3EAD04582EEE}"/>
    <cellStyle name="20% - Accent6 22 6 2 2 2" xfId="5899" xr:uid="{2C61C985-EE68-4C41-8B9E-66C4879F00F0}"/>
    <cellStyle name="20% - Accent6 22 6 2 2 2 2" xfId="10255" xr:uid="{8A1E04E0-22D1-4ABA-99CD-01244FB5CBF7}"/>
    <cellStyle name="20% - Accent6 22 6 2 2 3" xfId="6750" xr:uid="{ADCFF182-69E6-46D7-A3CF-6098368E3635}"/>
    <cellStyle name="20% - Accent6 22 6 2 3" xfId="4819" xr:uid="{9953C225-4C84-4F45-AB42-9C7C7791E1E7}"/>
    <cellStyle name="20% - Accent6 22 6 2 3 2" xfId="9175" xr:uid="{D332DDEB-BE54-404E-84DE-32985383EF9A}"/>
    <cellStyle name="20% - Accent6 22 6 2 4" xfId="6749" xr:uid="{1541E3B3-7558-4B9E-AB9C-F329162E4E62}"/>
    <cellStyle name="20% - Accent6 22 6 3" xfId="1186" xr:uid="{E26B0D7C-116A-441D-9800-BAF3E83D7D00}"/>
    <cellStyle name="20% - Accent6 22 6 3 2" xfId="5359" xr:uid="{E3BE1D6A-5BAF-427F-8500-8D97B62EE727}"/>
    <cellStyle name="20% - Accent6 22 6 3 2 2" xfId="9715" xr:uid="{B643E08A-37BB-4930-93D8-39BD6CFDE0FD}"/>
    <cellStyle name="20% - Accent6 22 6 3 3" xfId="6751" xr:uid="{96650883-02D1-4B5B-B689-5C16E86E1C5A}"/>
    <cellStyle name="20% - Accent6 22 6 4" xfId="4279" xr:uid="{67666417-27CB-45B9-AE4B-62A590FB5F82}"/>
    <cellStyle name="20% - Accent6 22 6 4 2" xfId="8635" xr:uid="{D078A067-8263-4F5D-9F64-6E2F2E85CA8C}"/>
    <cellStyle name="20% - Accent6 22 6 5" xfId="6748" xr:uid="{C1B376ED-D9CC-4B6E-A386-59FA9FC6AD9A}"/>
    <cellStyle name="20% - Accent6 22 7" xfId="1187" xr:uid="{16D7BF81-8582-47F1-A347-FFA0A2DBE462}"/>
    <cellStyle name="20% - Accent6 22 7 2" xfId="1188" xr:uid="{C7F8E546-BEF7-43BF-BDBF-CF1A2DF172E2}"/>
    <cellStyle name="20% - Accent6 22 7 2 2" xfId="5629" xr:uid="{F8FEB22A-7D3B-4F7C-8100-5941803F8E5B}"/>
    <cellStyle name="20% - Accent6 22 7 2 2 2" xfId="9985" xr:uid="{4FA743F4-D9F4-4395-B3DF-A2B0092EBC66}"/>
    <cellStyle name="20% - Accent6 22 7 2 3" xfId="6753" xr:uid="{7C40F40D-AC2C-468B-B488-EB56B9A142D3}"/>
    <cellStyle name="20% - Accent6 22 7 3" xfId="4549" xr:uid="{7E29FD4B-C879-4AA5-9432-502923E82E25}"/>
    <cellStyle name="20% - Accent6 22 7 3 2" xfId="8905" xr:uid="{17A8CA3E-6F79-499D-8504-B75DFF2CCCB7}"/>
    <cellStyle name="20% - Accent6 22 7 4" xfId="6752" xr:uid="{21DCE376-DC14-42EE-AC62-E38C66FE10F2}"/>
    <cellStyle name="20% - Accent6 22 8" xfId="1189" xr:uid="{50DA9B61-FC78-47A1-8C6F-4C02EDC22C73}"/>
    <cellStyle name="20% - Accent6 22 8 2" xfId="5089" xr:uid="{6D2ED6CA-5619-4708-A513-13D104240818}"/>
    <cellStyle name="20% - Accent6 22 8 2 2" xfId="9445" xr:uid="{F8243806-78E1-4E53-8EF0-43F3940DB92E}"/>
    <cellStyle name="20% - Accent6 22 8 3" xfId="6754" xr:uid="{8AABF5DA-B622-4F17-BBFD-5DAEB6F27DF7}"/>
    <cellStyle name="20% - Accent6 22 9" xfId="4008" xr:uid="{BB443E38-C4B7-4D85-8916-4BEA404A48DC}"/>
    <cellStyle name="20% - Accent6 22 9 2" xfId="8365" xr:uid="{79D22293-C366-4A68-9EA0-294266484377}"/>
    <cellStyle name="20% - Accent6 3" xfId="1190" xr:uid="{4E5F94DD-129C-45CA-8883-D1E79B5A8636}"/>
    <cellStyle name="20% - Accent6 4" xfId="1191" xr:uid="{8A925831-B502-4AE0-BAC4-5931979C7AE6}"/>
    <cellStyle name="20% - Accent6 5" xfId="1192" xr:uid="{9FC19AC4-69E9-476D-942B-F65DA931CE7D}"/>
    <cellStyle name="20% - Accent6 6" xfId="1193" xr:uid="{55407AB5-DED3-42F5-9F55-D299043DE390}"/>
    <cellStyle name="20% - Accent6 7" xfId="1194" xr:uid="{2C9D1D7D-AA4C-48A9-A691-6A93909E03DE}"/>
    <cellStyle name="20% - Accent6 8" xfId="1195" xr:uid="{DAD8264E-5B6B-4665-B1BC-08D7F42F52E2}"/>
    <cellStyle name="20% - Accent6 9" xfId="1196" xr:uid="{4CDF65B6-A1B6-4D5E-B600-493574F232FA}"/>
    <cellStyle name="40 % - Accent1" xfId="1197" xr:uid="{2B29796F-A41C-481A-83E6-4321F8586020}"/>
    <cellStyle name="40 % - Accent2" xfId="1198" xr:uid="{7A85DD63-FAA8-413C-A399-E7B3261DEF8A}"/>
    <cellStyle name="40 % - Accent3" xfId="1199" xr:uid="{C611B241-3D36-47BC-BCD1-DE267447083E}"/>
    <cellStyle name="40 % - Accent4" xfId="1200" xr:uid="{32D33238-7775-4C48-A1FF-DB7CA21217D4}"/>
    <cellStyle name="40 % - Accent5" xfId="1201" xr:uid="{80C0F486-9EC5-4769-9E5F-01BA7FC1216D}"/>
    <cellStyle name="40 % - Accent6" xfId="1202" xr:uid="{01BAA465-817E-4BC8-976B-9D92A4F74E54}"/>
    <cellStyle name="40% - Accent1 10" xfId="1203" xr:uid="{C18E3383-336C-40AE-A20E-6FA798BB42FD}"/>
    <cellStyle name="40% - Accent1 11" xfId="1204" xr:uid="{515A31D0-6E67-402E-879A-0F61F7FDA29E}"/>
    <cellStyle name="40% - Accent1 12" xfId="1205" xr:uid="{45690734-26CF-419E-B8CB-B83C6186D79A}"/>
    <cellStyle name="40% - Accent1 13" xfId="1206" xr:uid="{CC780601-F377-4DAC-8809-D8430D5BC0C7}"/>
    <cellStyle name="40% - Accent1 14" xfId="1207" xr:uid="{498A148A-BFDE-47A9-9093-E22004B2FB0F}"/>
    <cellStyle name="40% - Accent1 15" xfId="1208" xr:uid="{305BCC0B-09A8-48A8-A1FC-DC38D4DAA4B0}"/>
    <cellStyle name="40% - Accent1 16" xfId="1209" xr:uid="{9ABA93B3-2210-4ACD-8D10-521B890F46D3}"/>
    <cellStyle name="40% - Accent1 17" xfId="1210" xr:uid="{E779D626-A747-40A6-B0A0-78184504E805}"/>
    <cellStyle name="40% - Accent1 18" xfId="1211" xr:uid="{0A3106D1-5E5C-43B2-A4FD-FFBD1E6BE130}"/>
    <cellStyle name="40% - Accent1 19" xfId="1212" xr:uid="{C2AEC12E-D095-4394-8690-17AE20B7FEF7}"/>
    <cellStyle name="40% - Accent1 2" xfId="1213" xr:uid="{518C7E9D-0ED9-4556-B0DF-3EF63172B431}"/>
    <cellStyle name="40% - Accent1 20" xfId="1214" xr:uid="{C67323BB-E671-41C5-836B-E96464B51281}"/>
    <cellStyle name="40% - Accent1 21" xfId="1215" xr:uid="{DE82593B-5E5D-4C42-8A1B-068DB46EDAD7}"/>
    <cellStyle name="40% - Accent1 22" xfId="1216" xr:uid="{463D4DBA-FC9D-4EF1-A8FA-7FB8C87A0396}"/>
    <cellStyle name="40% - Accent1 22 10" xfId="6755" xr:uid="{6FEF5CCE-3611-46F0-B913-DBB77E2C85BC}"/>
    <cellStyle name="40% - Accent1 22 2" xfId="1217" xr:uid="{291F0A25-5EDC-489C-9746-648C29F0A9B5}"/>
    <cellStyle name="40% - Accent1 22 2 2" xfId="1218" xr:uid="{FE587D64-0EFC-403F-BC3B-E60776C2E9ED}"/>
    <cellStyle name="40% - Accent1 22 2 2 2" xfId="1219" xr:uid="{2434B80D-9A58-4CB0-B785-34DA4E9B089C}"/>
    <cellStyle name="40% - Accent1 22 2 2 2 2" xfId="1220" xr:uid="{CCA66D58-EBA7-4413-AD78-CCE01E6FDBA0}"/>
    <cellStyle name="40% - Accent1 22 2 2 2 2 2" xfId="1221" xr:uid="{CD3D161E-816A-4019-A214-CD6870B01B9E}"/>
    <cellStyle name="40% - Accent1 22 2 2 2 2 2 2" xfId="1222" xr:uid="{623D3F46-8575-463F-B8EC-D2E7459C8F7C}"/>
    <cellStyle name="40% - Accent1 22 2 2 2 2 2 2 2" xfId="6139" xr:uid="{3B9F3412-6BC3-4B82-8BD3-06967E3082CD}"/>
    <cellStyle name="40% - Accent1 22 2 2 2 2 2 2 2 2" xfId="10495" xr:uid="{29DDC635-FB96-4F30-AF6D-1D263276C506}"/>
    <cellStyle name="40% - Accent1 22 2 2 2 2 2 2 3" xfId="6761" xr:uid="{452911FD-3952-4E4D-A623-40DAE6D64B57}"/>
    <cellStyle name="40% - Accent1 22 2 2 2 2 2 3" xfId="5059" xr:uid="{B1A64173-ACE1-4379-9722-A77C11AB3BE6}"/>
    <cellStyle name="40% - Accent1 22 2 2 2 2 2 3 2" xfId="9415" xr:uid="{D4F7371F-07FF-40AC-850B-F3FE80422853}"/>
    <cellStyle name="40% - Accent1 22 2 2 2 2 2 4" xfId="6760" xr:uid="{084E9430-7D35-4B4F-8F80-EC1D4A88BCFF}"/>
    <cellStyle name="40% - Accent1 22 2 2 2 2 3" xfId="1223" xr:uid="{862EF307-A981-415D-8C8A-A61934C5ED7C}"/>
    <cellStyle name="40% - Accent1 22 2 2 2 2 3 2" xfId="5599" xr:uid="{FBDCBB55-FAFE-4D80-8ABA-93E4CF34CFAD}"/>
    <cellStyle name="40% - Accent1 22 2 2 2 2 3 2 2" xfId="9955" xr:uid="{27DB52EC-0DB7-4369-B778-07D0676A4620}"/>
    <cellStyle name="40% - Accent1 22 2 2 2 2 3 3" xfId="6762" xr:uid="{05CFCB0B-41F8-4AE0-B4A0-9A048E0A29CF}"/>
    <cellStyle name="40% - Accent1 22 2 2 2 2 4" xfId="4519" xr:uid="{0E8DC6DB-0525-47EB-8E9B-64957C4A6585}"/>
    <cellStyle name="40% - Accent1 22 2 2 2 2 4 2" xfId="8875" xr:uid="{4F15F47C-DAE3-4C08-90B1-BE57C1F900EF}"/>
    <cellStyle name="40% - Accent1 22 2 2 2 2 5" xfId="6759" xr:uid="{D29EE9B3-8350-4544-B0BE-6B3D0BC959DF}"/>
    <cellStyle name="40% - Accent1 22 2 2 2 3" xfId="1224" xr:uid="{FFD268EF-C580-4259-BDA8-A47334EE7FA3}"/>
    <cellStyle name="40% - Accent1 22 2 2 2 3 2" xfId="1225" xr:uid="{9F0BD75A-37F3-4C2D-B47F-9142A0CF6F5C}"/>
    <cellStyle name="40% - Accent1 22 2 2 2 3 2 2" xfId="5869" xr:uid="{D3BA5396-147F-431F-85CA-D1BAD618CAB3}"/>
    <cellStyle name="40% - Accent1 22 2 2 2 3 2 2 2" xfId="10225" xr:uid="{AB3D0D97-2DBD-41B9-A540-A6EEFB8FD216}"/>
    <cellStyle name="40% - Accent1 22 2 2 2 3 2 3" xfId="6764" xr:uid="{7256BD5F-CC43-4D2D-B16A-BC34E9C545B8}"/>
    <cellStyle name="40% - Accent1 22 2 2 2 3 3" xfId="4789" xr:uid="{0F0A8EAE-E752-42B0-844B-76A016F0B98B}"/>
    <cellStyle name="40% - Accent1 22 2 2 2 3 3 2" xfId="9145" xr:uid="{BCBA3952-1411-4D6F-AF93-4DC3D0257ECC}"/>
    <cellStyle name="40% - Accent1 22 2 2 2 3 4" xfId="6763" xr:uid="{C09CB8CE-CD29-4508-8191-452343D3AD00}"/>
    <cellStyle name="40% - Accent1 22 2 2 2 4" xfId="1226" xr:uid="{79050F88-8140-45D8-A876-69BA3C38ADF4}"/>
    <cellStyle name="40% - Accent1 22 2 2 2 4 2" xfId="5329" xr:uid="{C564728A-95EE-4B09-808B-66DA5E041C12}"/>
    <cellStyle name="40% - Accent1 22 2 2 2 4 2 2" xfId="9685" xr:uid="{185BCC34-21FF-4AC2-B322-59241F291980}"/>
    <cellStyle name="40% - Accent1 22 2 2 2 4 3" xfId="6765" xr:uid="{A4F02032-6EDC-40A0-8B53-23F0D99D9BDE}"/>
    <cellStyle name="40% - Accent1 22 2 2 2 5" xfId="4159" xr:uid="{E8E138E1-B8EE-4565-8EA0-3D16EC8B85C6}"/>
    <cellStyle name="40% - Accent1 22 2 2 2 5 2" xfId="8515" xr:uid="{10452DFF-5090-4230-9010-EAB4B193C916}"/>
    <cellStyle name="40% - Accent1 22 2 2 2 6" xfId="6758" xr:uid="{3C279B7F-B5B6-4C45-A868-62251A975A84}"/>
    <cellStyle name="40% - Accent1 22 2 2 3" xfId="1227" xr:uid="{99478010-92B9-4E8D-8944-05FE0AC67160}"/>
    <cellStyle name="40% - Accent1 22 2 2 3 2" xfId="1228" xr:uid="{2DB3EFA9-2B18-4287-AF68-1CE4FAE9A879}"/>
    <cellStyle name="40% - Accent1 22 2 2 3 2 2" xfId="1229" xr:uid="{8D508EDB-B3A6-4CDF-BBE0-EFE652DD8713}"/>
    <cellStyle name="40% - Accent1 22 2 2 3 2 2 2" xfId="1230" xr:uid="{36F0196B-7FF2-44EF-BA01-61742E05BAE3}"/>
    <cellStyle name="40% - Accent1 22 2 2 3 2 2 2 2" xfId="6017" xr:uid="{33AFE24A-6454-4A1C-8B53-6B8E758298EF}"/>
    <cellStyle name="40% - Accent1 22 2 2 3 2 2 2 2 2" xfId="10373" xr:uid="{718486DE-2608-45B9-AA3C-35AF0C63ACD2}"/>
    <cellStyle name="40% - Accent1 22 2 2 3 2 2 2 3" xfId="6769" xr:uid="{81938FC2-48CD-4FD5-8163-F8DFC01339BB}"/>
    <cellStyle name="40% - Accent1 22 2 2 3 2 2 3" xfId="4937" xr:uid="{21CABB9C-CC9E-446F-9EB3-30E405306C74}"/>
    <cellStyle name="40% - Accent1 22 2 2 3 2 2 3 2" xfId="9293" xr:uid="{ACF47E88-D5B1-4F3E-A347-6C710A71B19C}"/>
    <cellStyle name="40% - Accent1 22 2 2 3 2 2 4" xfId="6768" xr:uid="{196E460A-4697-40CE-A7AB-F4C9150B7191}"/>
    <cellStyle name="40% - Accent1 22 2 2 3 2 3" xfId="1231" xr:uid="{0C326207-9556-4DFA-9E1D-21B1538BF8EB}"/>
    <cellStyle name="40% - Accent1 22 2 2 3 2 3 2" xfId="5477" xr:uid="{D538C19E-9319-45EF-B5E1-E9502D59881E}"/>
    <cellStyle name="40% - Accent1 22 2 2 3 2 3 2 2" xfId="9833" xr:uid="{AD9359F8-74CE-482B-A589-AD30BF1144A3}"/>
    <cellStyle name="40% - Accent1 22 2 2 3 2 3 3" xfId="6770" xr:uid="{B8096C8A-3512-40E4-B622-FB761D1274CF}"/>
    <cellStyle name="40% - Accent1 22 2 2 3 2 4" xfId="4397" xr:uid="{E9AFFC98-BC75-43A2-BFD2-20926C234E15}"/>
    <cellStyle name="40% - Accent1 22 2 2 3 2 4 2" xfId="8753" xr:uid="{18D69CAA-9162-4D4D-91D3-3A5B38FE564B}"/>
    <cellStyle name="40% - Accent1 22 2 2 3 2 5" xfId="6767" xr:uid="{5B90CA38-7541-4C78-A7BF-8EAEA9850826}"/>
    <cellStyle name="40% - Accent1 22 2 2 3 3" xfId="1232" xr:uid="{01D9646C-533A-482B-A897-E16A2D3F7066}"/>
    <cellStyle name="40% - Accent1 22 2 2 3 3 2" xfId="1233" xr:uid="{C82AC066-97EC-4FCE-9DF9-9C2BF3C1512E}"/>
    <cellStyle name="40% - Accent1 22 2 2 3 3 2 2" xfId="5747" xr:uid="{FE5FD309-7F3C-4DBB-9B69-4A9B2ADCE108}"/>
    <cellStyle name="40% - Accent1 22 2 2 3 3 2 2 2" xfId="10103" xr:uid="{A977FBF5-237E-4E60-A80F-73D7267B78EF}"/>
    <cellStyle name="40% - Accent1 22 2 2 3 3 2 3" xfId="6772" xr:uid="{7B93A850-F9F5-49B4-B4C6-484912193697}"/>
    <cellStyle name="40% - Accent1 22 2 2 3 3 3" xfId="4667" xr:uid="{A6530C39-E639-4335-A5AB-A02129DD84AD}"/>
    <cellStyle name="40% - Accent1 22 2 2 3 3 3 2" xfId="9023" xr:uid="{E4F99921-114E-4815-9979-AC984BA3338C}"/>
    <cellStyle name="40% - Accent1 22 2 2 3 3 4" xfId="6771" xr:uid="{06A5FD6C-E621-412B-A3DF-2D1E0834A5D0}"/>
    <cellStyle name="40% - Accent1 22 2 2 3 4" xfId="1234" xr:uid="{F487514D-59F6-409E-A2E9-1C7DC55370FB}"/>
    <cellStyle name="40% - Accent1 22 2 2 3 4 2" xfId="5207" xr:uid="{B36C470F-C137-4297-B0DB-5C3688D76CBE}"/>
    <cellStyle name="40% - Accent1 22 2 2 3 4 2 2" xfId="9563" xr:uid="{881B6147-E504-4482-9F4B-4EDEFFAD1ACA}"/>
    <cellStyle name="40% - Accent1 22 2 2 3 4 3" xfId="6773" xr:uid="{4EB41CA6-1F73-46B4-BBFD-D559D6733D18}"/>
    <cellStyle name="40% - Accent1 22 2 2 3 5" xfId="4217" xr:uid="{1B227B0A-CC8F-4EBF-8C64-C8245F24CB66}"/>
    <cellStyle name="40% - Accent1 22 2 2 3 5 2" xfId="8573" xr:uid="{7B58AAC3-B68A-4EA5-96A8-621C86590170}"/>
    <cellStyle name="40% - Accent1 22 2 2 3 6" xfId="6766" xr:uid="{15076638-22E3-47C9-A945-EE70D45BB4F0}"/>
    <cellStyle name="40% - Accent1 22 2 2 4" xfId="1235" xr:uid="{F6B73491-11F7-4F3F-9D14-0ADAFECAEDFD}"/>
    <cellStyle name="40% - Accent1 22 2 2 4 2" xfId="1236" xr:uid="{8A637AB1-F97F-4D36-92F6-F80324F7BBCC}"/>
    <cellStyle name="40% - Accent1 22 2 2 4 2 2" xfId="1237" xr:uid="{76FA2EF6-2122-4C49-839A-02BD5815C39B}"/>
    <cellStyle name="40% - Accent1 22 2 2 4 2 2 2" xfId="5959" xr:uid="{AA23320B-8E3B-4F65-A1BA-C646EF219DDF}"/>
    <cellStyle name="40% - Accent1 22 2 2 4 2 2 2 2" xfId="10315" xr:uid="{F9262031-627C-4EB3-B156-CB935895281D}"/>
    <cellStyle name="40% - Accent1 22 2 2 4 2 2 3" xfId="6776" xr:uid="{346C4316-E36E-4BDC-9713-2702725F4B93}"/>
    <cellStyle name="40% - Accent1 22 2 2 4 2 3" xfId="4879" xr:uid="{ABFD44C3-C351-42C9-81C3-65094F300074}"/>
    <cellStyle name="40% - Accent1 22 2 2 4 2 3 2" xfId="9235" xr:uid="{140A7333-FD0E-4813-BF79-BF1A75602B06}"/>
    <cellStyle name="40% - Accent1 22 2 2 4 2 4" xfId="6775" xr:uid="{C1912CAE-DF87-41C4-89B1-F75C936C5B55}"/>
    <cellStyle name="40% - Accent1 22 2 2 4 3" xfId="1238" xr:uid="{705B572D-5377-4B52-A896-2A26AD4E4DF7}"/>
    <cellStyle name="40% - Accent1 22 2 2 4 3 2" xfId="5419" xr:uid="{EB867946-22CB-4536-9485-A1FC9721C032}"/>
    <cellStyle name="40% - Accent1 22 2 2 4 3 2 2" xfId="9775" xr:uid="{A9C1AD18-4A23-4E2B-B46F-4DE73B85AB70}"/>
    <cellStyle name="40% - Accent1 22 2 2 4 3 3" xfId="6777" xr:uid="{12985F51-B469-4DE0-933A-5FD33CFE0B57}"/>
    <cellStyle name="40% - Accent1 22 2 2 4 4" xfId="4339" xr:uid="{7A49B08B-03C1-41E9-9F36-8D11CEBFF941}"/>
    <cellStyle name="40% - Accent1 22 2 2 4 4 2" xfId="8695" xr:uid="{A86ED692-7B08-4626-9D9F-440051E90D04}"/>
    <cellStyle name="40% - Accent1 22 2 2 4 5" xfId="6774" xr:uid="{92078B2E-26B5-4742-9E13-55BB9A93F3A2}"/>
    <cellStyle name="40% - Accent1 22 2 2 5" xfId="1239" xr:uid="{11E9B906-CFCB-463C-A6F3-E79478644C08}"/>
    <cellStyle name="40% - Accent1 22 2 2 5 2" xfId="1240" xr:uid="{B1ADCF1A-B0CB-4AD3-9CDC-737292C5B99F}"/>
    <cellStyle name="40% - Accent1 22 2 2 5 2 2" xfId="5689" xr:uid="{7DD9CFD6-E940-4679-88F9-24FC05B7F4B1}"/>
    <cellStyle name="40% - Accent1 22 2 2 5 2 2 2" xfId="10045" xr:uid="{CDA1B3BE-B717-4C15-9977-4BC88C53A758}"/>
    <cellStyle name="40% - Accent1 22 2 2 5 2 3" xfId="6779" xr:uid="{78B1BC92-774F-44B9-AC9E-24667F3FC6EA}"/>
    <cellStyle name="40% - Accent1 22 2 2 5 3" xfId="4609" xr:uid="{F855F70F-18A3-4EC4-B6CC-B9341D1D856E}"/>
    <cellStyle name="40% - Accent1 22 2 2 5 3 2" xfId="8965" xr:uid="{2E85FBD3-8C72-409A-96B6-E53211B79FCD}"/>
    <cellStyle name="40% - Accent1 22 2 2 5 4" xfId="6778" xr:uid="{0218217B-65EF-4F65-A96C-3F1788EBB13D}"/>
    <cellStyle name="40% - Accent1 22 2 2 6" xfId="1241" xr:uid="{8344122C-5A18-4533-A865-581409ABB8B6}"/>
    <cellStyle name="40% - Accent1 22 2 2 6 2" xfId="5149" xr:uid="{7659C8E9-9F10-47C5-8F95-84960D1F8483}"/>
    <cellStyle name="40% - Accent1 22 2 2 6 2 2" xfId="9505" xr:uid="{022D1989-6F9D-46FE-85EF-CC0F12A8D5A5}"/>
    <cellStyle name="40% - Accent1 22 2 2 6 3" xfId="6780" xr:uid="{0FBB377B-3A44-40F8-B4F1-179FDC65372D}"/>
    <cellStyle name="40% - Accent1 22 2 2 7" xfId="4037" xr:uid="{25AAD568-E60B-446D-AC3C-88C832CCE37A}"/>
    <cellStyle name="40% - Accent1 22 2 2 7 2" xfId="8393" xr:uid="{16150A1C-29F7-4E4E-B2D2-0082E5736E86}"/>
    <cellStyle name="40% - Accent1 22 2 2 8" xfId="6757" xr:uid="{910AB0A0-4706-4E04-B7E6-759F09038BCA}"/>
    <cellStyle name="40% - Accent1 22 2 3" xfId="1242" xr:uid="{3C43D7DC-BEE0-4A58-97F2-508FBF64E71A}"/>
    <cellStyle name="40% - Accent1 22 2 3 2" xfId="1243" xr:uid="{80BB00E2-C51A-4D2D-9E68-68017B04C579}"/>
    <cellStyle name="40% - Accent1 22 2 3 2 2" xfId="1244" xr:uid="{BAFE6B0E-E6B9-4A4E-B9AF-673A8050463E}"/>
    <cellStyle name="40% - Accent1 22 2 3 2 2 2" xfId="1245" xr:uid="{0347F2D8-8813-4253-B9BA-F4250230E2DD}"/>
    <cellStyle name="40% - Accent1 22 2 3 2 2 2 2" xfId="6094" xr:uid="{6F29A5CD-43F8-40FD-B57D-8D234A6A69A5}"/>
    <cellStyle name="40% - Accent1 22 2 3 2 2 2 2 2" xfId="10450" xr:uid="{C0FE6961-F9C0-4F82-9CB9-3392F1820AAF}"/>
    <cellStyle name="40% - Accent1 22 2 3 2 2 2 3" xfId="6784" xr:uid="{05F152D2-092B-4355-A34F-DAEB0BD2F71B}"/>
    <cellStyle name="40% - Accent1 22 2 3 2 2 3" xfId="5014" xr:uid="{317B02E8-1977-4787-888A-837BB6CB5FDC}"/>
    <cellStyle name="40% - Accent1 22 2 3 2 2 3 2" xfId="9370" xr:uid="{ACD29453-8A54-44CE-913D-5BEDD87952AB}"/>
    <cellStyle name="40% - Accent1 22 2 3 2 2 4" xfId="6783" xr:uid="{1DFB30C7-1147-48F0-BB8A-8A4D45B53751}"/>
    <cellStyle name="40% - Accent1 22 2 3 2 3" xfId="1246" xr:uid="{4C9CEA3E-3C2B-4055-BD8A-C30E0618612A}"/>
    <cellStyle name="40% - Accent1 22 2 3 2 3 2" xfId="5554" xr:uid="{DC58D39F-82FF-47CF-83ED-35141A3FCAF4}"/>
    <cellStyle name="40% - Accent1 22 2 3 2 3 2 2" xfId="9910" xr:uid="{2DA4B38D-B09F-440F-8F0B-9180706BF380}"/>
    <cellStyle name="40% - Accent1 22 2 3 2 3 3" xfId="6785" xr:uid="{689B4590-4A77-406C-8845-04A64B71B9BB}"/>
    <cellStyle name="40% - Accent1 22 2 3 2 4" xfId="4474" xr:uid="{8A1D5250-E70C-4037-ADC5-4215451A040E}"/>
    <cellStyle name="40% - Accent1 22 2 3 2 4 2" xfId="8830" xr:uid="{94B7F67B-7530-44BF-BF45-905AD9F9BF33}"/>
    <cellStyle name="40% - Accent1 22 2 3 2 5" xfId="6782" xr:uid="{A152E550-2807-4D52-B32E-561FEDDAFBD9}"/>
    <cellStyle name="40% - Accent1 22 2 3 3" xfId="1247" xr:uid="{09AEEB92-AA9B-45FD-8A9C-0748E93C45FA}"/>
    <cellStyle name="40% - Accent1 22 2 3 3 2" xfId="1248" xr:uid="{23E48166-4E4E-4367-BE25-8379DC083EF9}"/>
    <cellStyle name="40% - Accent1 22 2 3 3 2 2" xfId="5824" xr:uid="{93FA6DA3-455E-4EA0-8A56-474786F2D480}"/>
    <cellStyle name="40% - Accent1 22 2 3 3 2 2 2" xfId="10180" xr:uid="{864056DA-8725-40E8-ADCD-D53F3FFD3F9E}"/>
    <cellStyle name="40% - Accent1 22 2 3 3 2 3" xfId="6787" xr:uid="{AFD67203-2D01-4847-B7A7-34D5CF1EF8EF}"/>
    <cellStyle name="40% - Accent1 22 2 3 3 3" xfId="4744" xr:uid="{B55C2A95-ABBC-4B52-9E53-D0A9DA656C0C}"/>
    <cellStyle name="40% - Accent1 22 2 3 3 3 2" xfId="9100" xr:uid="{3769E942-C2AF-430D-826F-0D608E91433E}"/>
    <cellStyle name="40% - Accent1 22 2 3 3 4" xfId="6786" xr:uid="{2E85D35E-4D52-4D8A-85DE-5CBCA1AA4F7A}"/>
    <cellStyle name="40% - Accent1 22 2 3 4" xfId="1249" xr:uid="{F739E165-46AE-4F32-AA4C-20B7809918E8}"/>
    <cellStyle name="40% - Accent1 22 2 3 4 2" xfId="5284" xr:uid="{7D2AF5C2-17F4-4CF7-86EA-CA880947208D}"/>
    <cellStyle name="40% - Accent1 22 2 3 4 2 2" xfId="9640" xr:uid="{E7AF8AB1-8B18-4BA5-B005-709A73ED903D}"/>
    <cellStyle name="40% - Accent1 22 2 3 4 3" xfId="6788" xr:uid="{62CF6F7F-A9EE-4C75-B7A9-9B58E854643C}"/>
    <cellStyle name="40% - Accent1 22 2 3 5" xfId="4114" xr:uid="{96A27B70-FAE3-4F02-B179-B6B886865D13}"/>
    <cellStyle name="40% - Accent1 22 2 3 5 2" xfId="8470" xr:uid="{AB1EFE54-7161-4528-99E5-1B89F379E184}"/>
    <cellStyle name="40% - Accent1 22 2 3 6" xfId="6781" xr:uid="{4020A6F1-361F-4D12-A136-6315DC62D33B}"/>
    <cellStyle name="40% - Accent1 22 2 4" xfId="1250" xr:uid="{1F18C818-B41D-49F2-B743-D283FDCD7BD4}"/>
    <cellStyle name="40% - Accent1 22 2 4 2" xfId="1251" xr:uid="{F1BBFE54-2510-4A4F-95DD-2AE1EEE31ABF}"/>
    <cellStyle name="40% - Accent1 22 2 4 2 2" xfId="1252" xr:uid="{56D3D656-5DCD-404D-B4B7-9D3935D004DC}"/>
    <cellStyle name="40% - Accent1 22 2 4 2 2 2" xfId="1253" xr:uid="{FF80BCDA-1FA6-4BF4-A8EA-1DED972BAA5D}"/>
    <cellStyle name="40% - Accent1 22 2 4 2 2 2 2" xfId="6016" xr:uid="{80ABC3C8-33F0-41D5-9ECF-99600FF34BE9}"/>
    <cellStyle name="40% - Accent1 22 2 4 2 2 2 2 2" xfId="10372" xr:uid="{337A0FF8-09ED-4DD6-A2CD-BA1C5636D870}"/>
    <cellStyle name="40% - Accent1 22 2 4 2 2 2 3" xfId="6792" xr:uid="{295E9700-7CE1-4BF1-AF96-6BA057326D34}"/>
    <cellStyle name="40% - Accent1 22 2 4 2 2 3" xfId="4936" xr:uid="{445170D7-1E19-4E28-9D54-356A841A93A3}"/>
    <cellStyle name="40% - Accent1 22 2 4 2 2 3 2" xfId="9292" xr:uid="{558581F4-E3D4-4A98-B082-B3310FA25B46}"/>
    <cellStyle name="40% - Accent1 22 2 4 2 2 4" xfId="6791" xr:uid="{F7948957-8D73-4D1B-8B78-4C655B014110}"/>
    <cellStyle name="40% - Accent1 22 2 4 2 3" xfId="1254" xr:uid="{25E12E04-BC05-47FD-B1D5-18D3627A58A6}"/>
    <cellStyle name="40% - Accent1 22 2 4 2 3 2" xfId="5476" xr:uid="{C8A97872-F2E8-4B38-81A9-E22656ABA0D3}"/>
    <cellStyle name="40% - Accent1 22 2 4 2 3 2 2" xfId="9832" xr:uid="{3D38B4A2-9FA7-488D-993A-2B6BA23965E9}"/>
    <cellStyle name="40% - Accent1 22 2 4 2 3 3" xfId="6793" xr:uid="{152AA01F-BC1E-4ED9-8F9C-1E2163341990}"/>
    <cellStyle name="40% - Accent1 22 2 4 2 4" xfId="4396" xr:uid="{B070A893-95FC-43CD-9CF1-EFE2D50D4CA6}"/>
    <cellStyle name="40% - Accent1 22 2 4 2 4 2" xfId="8752" xr:uid="{2BD721C3-4B3F-43C5-A512-E418D566DCE8}"/>
    <cellStyle name="40% - Accent1 22 2 4 2 5" xfId="6790" xr:uid="{F63EFB37-1187-4678-B421-8EEC99664748}"/>
    <cellStyle name="40% - Accent1 22 2 4 3" xfId="1255" xr:uid="{15B47644-0152-43D5-A648-7AC8EEA12FE8}"/>
    <cellStyle name="40% - Accent1 22 2 4 3 2" xfId="1256" xr:uid="{CAB9D13F-FF39-4CED-BD28-40FD38DF8EAF}"/>
    <cellStyle name="40% - Accent1 22 2 4 3 2 2" xfId="5746" xr:uid="{654A2E8C-72B1-47F9-A592-9D3ABE7C5B30}"/>
    <cellStyle name="40% - Accent1 22 2 4 3 2 2 2" xfId="10102" xr:uid="{E8F01896-A46C-4949-8264-0FEF3601AC54}"/>
    <cellStyle name="40% - Accent1 22 2 4 3 2 3" xfId="6795" xr:uid="{79EFAD0B-2203-4542-B0C0-2636137C5F7D}"/>
    <cellStyle name="40% - Accent1 22 2 4 3 3" xfId="4666" xr:uid="{D825AF4E-B40E-4739-9B5E-66C9090510B1}"/>
    <cellStyle name="40% - Accent1 22 2 4 3 3 2" xfId="9022" xr:uid="{E2E65A72-C756-42A9-B91C-7ABA20CF0922}"/>
    <cellStyle name="40% - Accent1 22 2 4 3 4" xfId="6794" xr:uid="{288466E7-23E1-4B5E-986E-E471532B2EBA}"/>
    <cellStyle name="40% - Accent1 22 2 4 4" xfId="1257" xr:uid="{50BF655C-256F-436F-80C2-BAF158EF6061}"/>
    <cellStyle name="40% - Accent1 22 2 4 4 2" xfId="5206" xr:uid="{9F2F761C-D2A0-461D-B252-DCE8CE5D4756}"/>
    <cellStyle name="40% - Accent1 22 2 4 4 2 2" xfId="9562" xr:uid="{8205C6C3-541E-4DF2-A83C-D789D7C2393D}"/>
    <cellStyle name="40% - Accent1 22 2 4 4 3" xfId="6796" xr:uid="{3B2EA643-8A09-49AE-B3C3-EE4C385E2260}"/>
    <cellStyle name="40% - Accent1 22 2 4 5" xfId="4216" xr:uid="{BED49665-C08E-45D1-AE7A-64A0C5E86AC5}"/>
    <cellStyle name="40% - Accent1 22 2 4 5 2" xfId="8572" xr:uid="{94970066-A427-4153-9588-BC999B837D84}"/>
    <cellStyle name="40% - Accent1 22 2 4 6" xfId="6789" xr:uid="{52891585-9054-4ED6-9FA8-56C3CBBE2A24}"/>
    <cellStyle name="40% - Accent1 22 2 5" xfId="1258" xr:uid="{29433325-E45C-4CD3-A504-B032EE051A80}"/>
    <cellStyle name="40% - Accent1 22 2 5 2" xfId="1259" xr:uid="{307C37FC-AFA7-4C6C-8982-ECC895308F0B}"/>
    <cellStyle name="40% - Accent1 22 2 5 2 2" xfId="1260" xr:uid="{2041FC39-9A07-45A4-A1E7-E414F9A82036}"/>
    <cellStyle name="40% - Accent1 22 2 5 2 2 2" xfId="5914" xr:uid="{DCEF1DAA-2159-4342-B69E-16C52DE30226}"/>
    <cellStyle name="40% - Accent1 22 2 5 2 2 2 2" xfId="10270" xr:uid="{C13D33E4-E98E-438D-800B-FE40F6DFA462}"/>
    <cellStyle name="40% - Accent1 22 2 5 2 2 3" xfId="6799" xr:uid="{38D5A6CE-8771-451A-AE51-583054D98B9B}"/>
    <cellStyle name="40% - Accent1 22 2 5 2 3" xfId="4834" xr:uid="{5D7BA98C-627A-4736-A4CD-44B43591D41E}"/>
    <cellStyle name="40% - Accent1 22 2 5 2 3 2" xfId="9190" xr:uid="{62D470CB-F117-4B81-8215-6A3D03585C44}"/>
    <cellStyle name="40% - Accent1 22 2 5 2 4" xfId="6798" xr:uid="{85D75149-6EA6-4E27-9CD0-950A40354FB6}"/>
    <cellStyle name="40% - Accent1 22 2 5 3" xfId="1261" xr:uid="{329F0744-8996-4D22-8AF0-81F4239A96DB}"/>
    <cellStyle name="40% - Accent1 22 2 5 3 2" xfId="5374" xr:uid="{A6072F8A-5872-4F9C-8FD3-48BE72C78D4B}"/>
    <cellStyle name="40% - Accent1 22 2 5 3 2 2" xfId="9730" xr:uid="{073751F4-ED86-466A-B0FB-414B5894A170}"/>
    <cellStyle name="40% - Accent1 22 2 5 3 3" xfId="6800" xr:uid="{48C89B51-CB2D-4143-A4CC-670A35300823}"/>
    <cellStyle name="40% - Accent1 22 2 5 4" xfId="4294" xr:uid="{D75D914E-1C1C-4ABD-A682-E880CABCE32B}"/>
    <cellStyle name="40% - Accent1 22 2 5 4 2" xfId="8650" xr:uid="{FFB0D53C-5986-407B-B12B-79C3408F09D4}"/>
    <cellStyle name="40% - Accent1 22 2 5 5" xfId="6797" xr:uid="{6F0FC33D-3DEE-4A58-8762-5023758EEF5A}"/>
    <cellStyle name="40% - Accent1 22 2 6" xfId="1262" xr:uid="{B8D796F7-968C-41E9-A8AC-411807B2D8CD}"/>
    <cellStyle name="40% - Accent1 22 2 6 2" xfId="1263" xr:uid="{A2548FC5-C591-4202-ACEC-3494AC23559A}"/>
    <cellStyle name="40% - Accent1 22 2 6 2 2" xfId="5644" xr:uid="{E6A374A9-F5BC-45C4-9223-0D3F0202A5A7}"/>
    <cellStyle name="40% - Accent1 22 2 6 2 2 2" xfId="10000" xr:uid="{81523C43-3603-473C-8168-DA4DA41EDB6A}"/>
    <cellStyle name="40% - Accent1 22 2 6 2 3" xfId="6802" xr:uid="{AC99F5BE-8D2C-4EF9-B9EB-6CDA780EDFBA}"/>
    <cellStyle name="40% - Accent1 22 2 6 3" xfId="4564" xr:uid="{7B526999-DFFF-49A3-A855-9F7D919229E1}"/>
    <cellStyle name="40% - Accent1 22 2 6 3 2" xfId="8920" xr:uid="{8991DD6F-4A26-4530-9066-8D1C78AA430B}"/>
    <cellStyle name="40% - Accent1 22 2 6 4" xfId="6801" xr:uid="{0A1039AB-7A81-42AD-A501-D6E31F18630E}"/>
    <cellStyle name="40% - Accent1 22 2 7" xfId="1264" xr:uid="{9F813CB0-6CE9-4306-80CB-BCAE1DC5FCC2}"/>
    <cellStyle name="40% - Accent1 22 2 7 2" xfId="5104" xr:uid="{A640FBB6-E8F4-4220-AC0B-69CD372A9CE7}"/>
    <cellStyle name="40% - Accent1 22 2 7 2 2" xfId="9460" xr:uid="{0B80DC33-4B0D-4FAE-A925-FA25DC09ADD2}"/>
    <cellStyle name="40% - Accent1 22 2 7 3" xfId="6803" xr:uid="{3E535945-ECE7-4AFF-BE46-BE749DDD5E51}"/>
    <cellStyle name="40% - Accent1 22 2 8" xfId="4036" xr:uid="{5421B331-55DA-4FDB-B962-A14C029490C9}"/>
    <cellStyle name="40% - Accent1 22 2 8 2" xfId="8392" xr:uid="{3CAB8590-9A13-482F-A92F-29EBEA16E006}"/>
    <cellStyle name="40% - Accent1 22 2 9" xfId="6756" xr:uid="{6BD00E11-A499-4CBE-A210-312316B73496}"/>
    <cellStyle name="40% - Accent1 22 3" xfId="1265" xr:uid="{C07C926C-0E47-4F8B-A6C6-A5BAE8A39024}"/>
    <cellStyle name="40% - Accent1 22 3 2" xfId="1266" xr:uid="{67041A63-C9B5-46CC-B7BF-0E9E024A9D66}"/>
    <cellStyle name="40% - Accent1 22 3 2 2" xfId="1267" xr:uid="{D7AD14B7-C48C-4ED5-A749-4491DCD5E2F9}"/>
    <cellStyle name="40% - Accent1 22 3 2 2 2" xfId="1268" xr:uid="{D058E2A6-ED4A-483C-A769-463C3043051F}"/>
    <cellStyle name="40% - Accent1 22 3 2 2 2 2" xfId="1269" xr:uid="{705AD3FC-5038-44CF-AF94-69C620CB2ADC}"/>
    <cellStyle name="40% - Accent1 22 3 2 2 2 2 2" xfId="6125" xr:uid="{0CA5669C-D9D9-4BE8-B2D5-5EE641AE21BD}"/>
    <cellStyle name="40% - Accent1 22 3 2 2 2 2 2 2" xfId="10481" xr:uid="{0EE702DA-3592-4C37-A079-B60C0260F8E6}"/>
    <cellStyle name="40% - Accent1 22 3 2 2 2 2 3" xfId="6808" xr:uid="{B2E7A617-FD57-479F-9F53-A660752D6D25}"/>
    <cellStyle name="40% - Accent1 22 3 2 2 2 3" xfId="5045" xr:uid="{44987BA4-7F32-44AF-AA3C-F0654E4FEF03}"/>
    <cellStyle name="40% - Accent1 22 3 2 2 2 3 2" xfId="9401" xr:uid="{B5EC301C-7658-4ABE-8647-98DC674FFED5}"/>
    <cellStyle name="40% - Accent1 22 3 2 2 2 4" xfId="6807" xr:uid="{2D2A4DA8-4C94-47B8-8EA0-70502473D004}"/>
    <cellStyle name="40% - Accent1 22 3 2 2 3" xfId="1270" xr:uid="{B9169121-1C78-4ADB-A79F-4A8A379FC43B}"/>
    <cellStyle name="40% - Accent1 22 3 2 2 3 2" xfId="5585" xr:uid="{3E6BD0E8-F735-45F8-92FA-6F6A0F656F51}"/>
    <cellStyle name="40% - Accent1 22 3 2 2 3 2 2" xfId="9941" xr:uid="{87174CCA-8D40-49EA-9CE6-1B31DC5BC51A}"/>
    <cellStyle name="40% - Accent1 22 3 2 2 3 3" xfId="6809" xr:uid="{A1C9A35A-35BC-4AD7-B046-03FC77820463}"/>
    <cellStyle name="40% - Accent1 22 3 2 2 4" xfId="4505" xr:uid="{94C634FA-74DC-43B2-B32B-4332F9830C65}"/>
    <cellStyle name="40% - Accent1 22 3 2 2 4 2" xfId="8861" xr:uid="{09399C9A-601F-4B23-8415-EFA74FEF98A6}"/>
    <cellStyle name="40% - Accent1 22 3 2 2 5" xfId="6806" xr:uid="{EC674AB2-D43A-481F-BD9C-DC0A2F7D88C0}"/>
    <cellStyle name="40% - Accent1 22 3 2 3" xfId="1271" xr:uid="{4DBF4B00-DCB4-4764-818F-0BE2B1F20959}"/>
    <cellStyle name="40% - Accent1 22 3 2 3 2" xfId="1272" xr:uid="{A81B277B-37B0-42FD-94FF-C3D0BA34FDF9}"/>
    <cellStyle name="40% - Accent1 22 3 2 3 2 2" xfId="5855" xr:uid="{564FD5A9-586E-4A86-9840-A4924A516E29}"/>
    <cellStyle name="40% - Accent1 22 3 2 3 2 2 2" xfId="10211" xr:uid="{53DBE7B5-C2D9-40EB-AC7A-587F76C18E8E}"/>
    <cellStyle name="40% - Accent1 22 3 2 3 2 3" xfId="6811" xr:uid="{98DB170B-724B-4950-8FA8-E084FF098143}"/>
    <cellStyle name="40% - Accent1 22 3 2 3 3" xfId="4775" xr:uid="{11F3F5D7-469A-40B0-9D91-2F09CCCE0517}"/>
    <cellStyle name="40% - Accent1 22 3 2 3 3 2" xfId="9131" xr:uid="{DC71DE93-8FD3-4716-9E81-5BD764184876}"/>
    <cellStyle name="40% - Accent1 22 3 2 3 4" xfId="6810" xr:uid="{60826877-283F-4749-BB42-79D3F87975FF}"/>
    <cellStyle name="40% - Accent1 22 3 2 4" xfId="1273" xr:uid="{8C874A6C-2E56-4FAB-9DF7-2D4DF8AE1F93}"/>
    <cellStyle name="40% - Accent1 22 3 2 4 2" xfId="5315" xr:uid="{D304A6A6-92CF-4B60-A09E-B38E1C2CE195}"/>
    <cellStyle name="40% - Accent1 22 3 2 4 2 2" xfId="9671" xr:uid="{260A823B-76DE-42F1-A39B-FFCA044DC0CF}"/>
    <cellStyle name="40% - Accent1 22 3 2 4 3" xfId="6812" xr:uid="{F2239058-A97D-493B-9B45-E0A28385C7B3}"/>
    <cellStyle name="40% - Accent1 22 3 2 5" xfId="4145" xr:uid="{F4CF3F6B-01E1-4506-8FA0-485B864F9379}"/>
    <cellStyle name="40% - Accent1 22 3 2 5 2" xfId="8501" xr:uid="{3D180F74-14AA-449B-8CB7-A3C88285A3AE}"/>
    <cellStyle name="40% - Accent1 22 3 2 6" xfId="6805" xr:uid="{ADF47037-5680-4863-8EF1-0B0D6153C4BC}"/>
    <cellStyle name="40% - Accent1 22 3 3" xfId="1274" xr:uid="{D961AE37-6A6A-40A8-AB39-BA94A77DCA10}"/>
    <cellStyle name="40% - Accent1 22 3 3 2" xfId="1275" xr:uid="{3FEE2B12-F971-477D-8DA9-B1F9DB503508}"/>
    <cellStyle name="40% - Accent1 22 3 3 2 2" xfId="1276" xr:uid="{119F212D-E132-4B3F-8403-1CB079193AF1}"/>
    <cellStyle name="40% - Accent1 22 3 3 2 2 2" xfId="1277" xr:uid="{ACABE0EE-C23C-4A13-AB1F-41162CB4F9AD}"/>
    <cellStyle name="40% - Accent1 22 3 3 2 2 2 2" xfId="6018" xr:uid="{1FE1EA73-E032-4B5C-B69D-40A400E220CE}"/>
    <cellStyle name="40% - Accent1 22 3 3 2 2 2 2 2" xfId="10374" xr:uid="{0221FD65-06D8-491C-BAEF-94931884FC33}"/>
    <cellStyle name="40% - Accent1 22 3 3 2 2 2 3" xfId="6816" xr:uid="{01524B7C-000E-4504-8128-478362674B0E}"/>
    <cellStyle name="40% - Accent1 22 3 3 2 2 3" xfId="4938" xr:uid="{3CA33AAB-A5C2-4E2A-B118-8DFB715E13B5}"/>
    <cellStyle name="40% - Accent1 22 3 3 2 2 3 2" xfId="9294" xr:uid="{B02C2ACE-58F9-4CBD-9276-0921C4E52A6B}"/>
    <cellStyle name="40% - Accent1 22 3 3 2 2 4" xfId="6815" xr:uid="{25AA35C9-C0FA-48EE-8291-1A6C8D44B5D3}"/>
    <cellStyle name="40% - Accent1 22 3 3 2 3" xfId="1278" xr:uid="{545185A8-3E19-4FFF-BF31-47C54C7EB819}"/>
    <cellStyle name="40% - Accent1 22 3 3 2 3 2" xfId="5478" xr:uid="{3E906DD2-9B66-4AA2-8213-B08DCB697F55}"/>
    <cellStyle name="40% - Accent1 22 3 3 2 3 2 2" xfId="9834" xr:uid="{FBA19D6F-0864-4306-B0E0-1AC374D36625}"/>
    <cellStyle name="40% - Accent1 22 3 3 2 3 3" xfId="6817" xr:uid="{F996FC7F-6304-4376-843B-516B31B86840}"/>
    <cellStyle name="40% - Accent1 22 3 3 2 4" xfId="4398" xr:uid="{6CF14935-9D91-4A85-9E75-EB5923FD78B5}"/>
    <cellStyle name="40% - Accent1 22 3 3 2 4 2" xfId="8754" xr:uid="{3559EC52-AF42-4812-A4C5-87F7FF8AF066}"/>
    <cellStyle name="40% - Accent1 22 3 3 2 5" xfId="6814" xr:uid="{5C173370-655A-4D76-85C0-90BAEB42511F}"/>
    <cellStyle name="40% - Accent1 22 3 3 3" xfId="1279" xr:uid="{1014E02E-3CB1-46D9-9221-C42CF5E138B6}"/>
    <cellStyle name="40% - Accent1 22 3 3 3 2" xfId="1280" xr:uid="{5934D127-A8D6-4890-8278-1FAF15A7DCB6}"/>
    <cellStyle name="40% - Accent1 22 3 3 3 2 2" xfId="5748" xr:uid="{DCE51DDF-C069-42B7-9186-32984AE17F76}"/>
    <cellStyle name="40% - Accent1 22 3 3 3 2 2 2" xfId="10104" xr:uid="{BF218032-5C7A-4D19-8646-7EC1E28EBB6C}"/>
    <cellStyle name="40% - Accent1 22 3 3 3 2 3" xfId="6819" xr:uid="{6813A58B-4D46-4061-B275-16B43B1DFBC2}"/>
    <cellStyle name="40% - Accent1 22 3 3 3 3" xfId="4668" xr:uid="{0F265526-6FDC-4485-AA62-171DB07B6C70}"/>
    <cellStyle name="40% - Accent1 22 3 3 3 3 2" xfId="9024" xr:uid="{6C3FCCC2-0484-42FB-835C-60E8C4B47ED7}"/>
    <cellStyle name="40% - Accent1 22 3 3 3 4" xfId="6818" xr:uid="{4F03238F-FFA6-4610-855C-0E37A5382D62}"/>
    <cellStyle name="40% - Accent1 22 3 3 4" xfId="1281" xr:uid="{3594C8D1-61D6-4F6E-8B89-DF343906CF32}"/>
    <cellStyle name="40% - Accent1 22 3 3 4 2" xfId="5208" xr:uid="{31B0EA16-4635-4337-9068-589A35B8A4F1}"/>
    <cellStyle name="40% - Accent1 22 3 3 4 2 2" xfId="9564" xr:uid="{E7C9C563-EDCD-4659-9AF8-2699ED1B609A}"/>
    <cellStyle name="40% - Accent1 22 3 3 4 3" xfId="6820" xr:uid="{73F64E8B-16B7-403C-9381-B4BCBD1964F0}"/>
    <cellStyle name="40% - Accent1 22 3 3 5" xfId="4218" xr:uid="{25FAA4FC-DF83-48CA-9462-271764E40D72}"/>
    <cellStyle name="40% - Accent1 22 3 3 5 2" xfId="8574" xr:uid="{3DC57C3D-9E8A-4E1A-A8F1-8A634D037837}"/>
    <cellStyle name="40% - Accent1 22 3 3 6" xfId="6813" xr:uid="{2B706B68-8045-4A27-8483-0F14F18CE8C5}"/>
    <cellStyle name="40% - Accent1 22 3 4" xfId="1282" xr:uid="{4A9C369C-1A26-4A88-BC82-8B5FB8219BF9}"/>
    <cellStyle name="40% - Accent1 22 3 4 2" xfId="1283" xr:uid="{3DED0773-B9A3-40FD-89A9-821DE38CC413}"/>
    <cellStyle name="40% - Accent1 22 3 4 2 2" xfId="1284" xr:uid="{07E366CE-3FEF-4D81-9F34-5C3BA2FE54F7}"/>
    <cellStyle name="40% - Accent1 22 3 4 2 2 2" xfId="5945" xr:uid="{D43A1A31-66B1-45C4-900C-ED63B18DBCA1}"/>
    <cellStyle name="40% - Accent1 22 3 4 2 2 2 2" xfId="10301" xr:uid="{5F26426B-9C0C-4798-9729-E1AC9406D03A}"/>
    <cellStyle name="40% - Accent1 22 3 4 2 2 3" xfId="6823" xr:uid="{E304DDFE-444B-4249-B7D2-B82EEC4F0EAF}"/>
    <cellStyle name="40% - Accent1 22 3 4 2 3" xfId="4865" xr:uid="{2C32615D-7103-4342-9CE5-01CEE49177DF}"/>
    <cellStyle name="40% - Accent1 22 3 4 2 3 2" xfId="9221" xr:uid="{436105FB-3BEE-42D1-88FE-4EF9A963DB2B}"/>
    <cellStyle name="40% - Accent1 22 3 4 2 4" xfId="6822" xr:uid="{FF329D8B-FAC5-4E9B-A303-2710A773CDDA}"/>
    <cellStyle name="40% - Accent1 22 3 4 3" xfId="1285" xr:uid="{CDA5B0E8-A13C-49B3-9552-E1EE0B88179D}"/>
    <cellStyle name="40% - Accent1 22 3 4 3 2" xfId="5405" xr:uid="{C1B50A0C-CB56-4B77-BFCD-C938C5BA7472}"/>
    <cellStyle name="40% - Accent1 22 3 4 3 2 2" xfId="9761" xr:uid="{5EDDF4A2-545D-4982-A0E2-449AC90B960D}"/>
    <cellStyle name="40% - Accent1 22 3 4 3 3" xfId="6824" xr:uid="{06C3D2EC-CBD6-4D01-9E34-EE7BBB4D3365}"/>
    <cellStyle name="40% - Accent1 22 3 4 4" xfId="4325" xr:uid="{ACFEE7CA-D966-4C9B-A5E6-E8AFCA21946E}"/>
    <cellStyle name="40% - Accent1 22 3 4 4 2" xfId="8681" xr:uid="{132DB9D7-1B82-4A03-B868-CB914C76C366}"/>
    <cellStyle name="40% - Accent1 22 3 4 5" xfId="6821" xr:uid="{88832208-5EDF-4FB2-9430-F5658BF557C8}"/>
    <cellStyle name="40% - Accent1 22 3 5" xfId="1286" xr:uid="{99415029-364F-4319-A7A0-024AAF02BCD2}"/>
    <cellStyle name="40% - Accent1 22 3 5 2" xfId="1287" xr:uid="{F2D7A366-9DEA-42CF-87E9-88360EECCC9F}"/>
    <cellStyle name="40% - Accent1 22 3 5 2 2" xfId="5675" xr:uid="{7E08A848-0A74-401C-ACEA-D524E32CDEC2}"/>
    <cellStyle name="40% - Accent1 22 3 5 2 2 2" xfId="10031" xr:uid="{EDAB8B46-105B-45F4-8478-74F6D989608B}"/>
    <cellStyle name="40% - Accent1 22 3 5 2 3" xfId="6826" xr:uid="{86676C2D-4BA3-4FEE-BCD9-C45CB1FBF762}"/>
    <cellStyle name="40% - Accent1 22 3 5 3" xfId="4595" xr:uid="{F72A020B-3724-44F7-A950-FDC7B4171F99}"/>
    <cellStyle name="40% - Accent1 22 3 5 3 2" xfId="8951" xr:uid="{DAB4C77C-18F6-4817-8A79-44A3ED8A4959}"/>
    <cellStyle name="40% - Accent1 22 3 5 4" xfId="6825" xr:uid="{DBAC5F46-94FB-49FC-B087-37B03970F77C}"/>
    <cellStyle name="40% - Accent1 22 3 6" xfId="1288" xr:uid="{E6111900-755B-4AA5-9F1F-90743167120A}"/>
    <cellStyle name="40% - Accent1 22 3 6 2" xfId="5135" xr:uid="{EF9B7378-D7B1-491E-859A-E6693C5F7C20}"/>
    <cellStyle name="40% - Accent1 22 3 6 2 2" xfId="9491" xr:uid="{41D7AEF1-2D81-427D-B667-42F4D018B356}"/>
    <cellStyle name="40% - Accent1 22 3 6 3" xfId="6827" xr:uid="{7B6C8E95-EE95-41D4-83C0-160AE390FC34}"/>
    <cellStyle name="40% - Accent1 22 3 7" xfId="4038" xr:uid="{2FDBE546-6D48-4878-88DB-A6901377F09E}"/>
    <cellStyle name="40% - Accent1 22 3 7 2" xfId="8394" xr:uid="{52D0D4E9-783B-446A-9FA6-008E501BC4C9}"/>
    <cellStyle name="40% - Accent1 22 3 8" xfId="6804" xr:uid="{4B1F245E-F8BE-4C84-A593-8BD72DCE786A}"/>
    <cellStyle name="40% - Accent1 22 4" xfId="1289" xr:uid="{27CF296A-A9F2-411D-AFE7-5F01B8B38EE0}"/>
    <cellStyle name="40% - Accent1 22 4 2" xfId="1290" xr:uid="{F97BFDB6-D405-43D4-B89D-AB82F1DFFE4E}"/>
    <cellStyle name="40% - Accent1 22 4 2 2" xfId="1291" xr:uid="{2DA33175-E031-4FB2-8243-6D8E2EB6AD79}"/>
    <cellStyle name="40% - Accent1 22 4 2 2 2" xfId="1292" xr:uid="{485B9A79-D063-4DE8-A1AE-B5FD0A3AF813}"/>
    <cellStyle name="40% - Accent1 22 4 2 2 2 2" xfId="6080" xr:uid="{5362884F-EE0C-4DAE-B032-1B1C96BD22FA}"/>
    <cellStyle name="40% - Accent1 22 4 2 2 2 2 2" xfId="10436" xr:uid="{273A6567-DBEC-4F36-96EE-5943F7C17F46}"/>
    <cellStyle name="40% - Accent1 22 4 2 2 2 3" xfId="6831" xr:uid="{7E41787D-8F41-431E-AA63-AE7D26A73712}"/>
    <cellStyle name="40% - Accent1 22 4 2 2 3" xfId="5000" xr:uid="{8659FEDD-A12F-4ACB-84FF-4D055FE58C98}"/>
    <cellStyle name="40% - Accent1 22 4 2 2 3 2" xfId="9356" xr:uid="{FB8C1DD7-6CBE-4A7F-AF0C-614A09E370B2}"/>
    <cellStyle name="40% - Accent1 22 4 2 2 4" xfId="6830" xr:uid="{0B04432C-D5F6-471F-BCA9-818B39B9BA96}"/>
    <cellStyle name="40% - Accent1 22 4 2 3" xfId="1293" xr:uid="{8D02BE84-575E-4594-8936-C9CC8BB09E7E}"/>
    <cellStyle name="40% - Accent1 22 4 2 3 2" xfId="5540" xr:uid="{7FD29734-EDFD-465F-A1FC-5DEBB252CE06}"/>
    <cellStyle name="40% - Accent1 22 4 2 3 2 2" xfId="9896" xr:uid="{FA0F5696-02B4-4481-8CEB-C291416D1E03}"/>
    <cellStyle name="40% - Accent1 22 4 2 3 3" xfId="6832" xr:uid="{1D79BE51-505E-4951-B0E0-8199F598AAFC}"/>
    <cellStyle name="40% - Accent1 22 4 2 4" xfId="4460" xr:uid="{1C81FCD2-EF89-451F-B3BC-DD9F324762EF}"/>
    <cellStyle name="40% - Accent1 22 4 2 4 2" xfId="8816" xr:uid="{074B1B7D-710E-457C-8FA4-7EA8F8309F4D}"/>
    <cellStyle name="40% - Accent1 22 4 2 5" xfId="6829" xr:uid="{D6E2CD54-BDE5-418B-9772-529D55D7E666}"/>
    <cellStyle name="40% - Accent1 22 4 3" xfId="1294" xr:uid="{7BA043F9-3411-40E4-8EA8-3C871C1FF959}"/>
    <cellStyle name="40% - Accent1 22 4 3 2" xfId="1295" xr:uid="{66DCD01B-0568-44C0-AC05-D4B870CC3CE7}"/>
    <cellStyle name="40% - Accent1 22 4 3 2 2" xfId="5810" xr:uid="{47E6EC41-513D-4C14-A75A-F877FF537AF4}"/>
    <cellStyle name="40% - Accent1 22 4 3 2 2 2" xfId="10166" xr:uid="{778AC6D0-A278-417E-A883-BB1987354907}"/>
    <cellStyle name="40% - Accent1 22 4 3 2 3" xfId="6834" xr:uid="{1B2D7403-0BDB-4AC5-970E-1E691C6159A3}"/>
    <cellStyle name="40% - Accent1 22 4 3 3" xfId="4730" xr:uid="{40AFBB62-2825-47E8-B39D-C202ECED9FB5}"/>
    <cellStyle name="40% - Accent1 22 4 3 3 2" xfId="9086" xr:uid="{C5EA5608-B117-4138-87CC-9CF116B9BB48}"/>
    <cellStyle name="40% - Accent1 22 4 3 4" xfId="6833" xr:uid="{9201F9CF-5051-4986-85D0-9DE229940026}"/>
    <cellStyle name="40% - Accent1 22 4 4" xfId="1296" xr:uid="{B9371286-7816-4081-A2B4-6B241688F056}"/>
    <cellStyle name="40% - Accent1 22 4 4 2" xfId="5270" xr:uid="{B89C11C8-A4A7-472B-B238-8C5E7AA6F0B4}"/>
    <cellStyle name="40% - Accent1 22 4 4 2 2" xfId="9626" xr:uid="{2A2FE908-1F28-44FF-8B9C-6F89B3438742}"/>
    <cellStyle name="40% - Accent1 22 4 4 3" xfId="6835" xr:uid="{53C3FBF7-7A64-462B-888E-6C132CAACDFF}"/>
    <cellStyle name="40% - Accent1 22 4 5" xfId="4100" xr:uid="{F0C657A7-679C-493C-8689-AB4F86169A41}"/>
    <cellStyle name="40% - Accent1 22 4 5 2" xfId="8456" xr:uid="{773064FA-445A-4759-A100-51B936B0A760}"/>
    <cellStyle name="40% - Accent1 22 4 6" xfId="6828" xr:uid="{9CD4D662-4060-40B4-993E-F90ECF40FD4B}"/>
    <cellStyle name="40% - Accent1 22 5" xfId="1297" xr:uid="{6F59E4A3-904B-4E2F-9D94-BFDE826CF3DA}"/>
    <cellStyle name="40% - Accent1 22 5 2" xfId="1298" xr:uid="{FFCA3062-4086-4768-9614-129D3F128796}"/>
    <cellStyle name="40% - Accent1 22 5 2 2" xfId="1299" xr:uid="{FB79D49C-21E8-4BD5-8D04-4056EB0DAE79}"/>
    <cellStyle name="40% - Accent1 22 5 2 2 2" xfId="1300" xr:uid="{1EECCF2C-3E10-44F9-B048-DDF33E4992AF}"/>
    <cellStyle name="40% - Accent1 22 5 2 2 2 2" xfId="5990" xr:uid="{4B3C211A-3A5F-4744-BAC3-A4464678198F}"/>
    <cellStyle name="40% - Accent1 22 5 2 2 2 2 2" xfId="10346" xr:uid="{BA70BDA5-FEEB-44A1-899E-76D20B701295}"/>
    <cellStyle name="40% - Accent1 22 5 2 2 2 3" xfId="6839" xr:uid="{D9B9BA47-CB87-4EDE-A7DA-F74826F0B4B2}"/>
    <cellStyle name="40% - Accent1 22 5 2 2 3" xfId="4910" xr:uid="{4F8B4862-1BB9-4E10-A4FF-C2D134019387}"/>
    <cellStyle name="40% - Accent1 22 5 2 2 3 2" xfId="9266" xr:uid="{9BE55B93-4C05-47C6-953F-DB6CD5536D35}"/>
    <cellStyle name="40% - Accent1 22 5 2 2 4" xfId="6838" xr:uid="{C5B1F756-05C1-4BE6-A90E-1793257D1B80}"/>
    <cellStyle name="40% - Accent1 22 5 2 3" xfId="1301" xr:uid="{62088BF8-0F2A-42F0-A356-41E9EA656CFA}"/>
    <cellStyle name="40% - Accent1 22 5 2 3 2" xfId="5450" xr:uid="{CD0336C3-553E-4EB2-AE10-C6290A424F72}"/>
    <cellStyle name="40% - Accent1 22 5 2 3 2 2" xfId="9806" xr:uid="{53861679-D017-423C-AE23-F40A6F6EEA36}"/>
    <cellStyle name="40% - Accent1 22 5 2 3 3" xfId="6840" xr:uid="{25424D11-A587-4F90-B92F-880DF58F3AA3}"/>
    <cellStyle name="40% - Accent1 22 5 2 4" xfId="4370" xr:uid="{89656298-3E2C-4E96-98BA-E1D9A0D84819}"/>
    <cellStyle name="40% - Accent1 22 5 2 4 2" xfId="8726" xr:uid="{2A7A7CB5-95FE-4A44-975E-BB4B5CD0E371}"/>
    <cellStyle name="40% - Accent1 22 5 2 5" xfId="6837" xr:uid="{0A24C95E-4FEF-4043-A93F-38DF8F1F8E55}"/>
    <cellStyle name="40% - Accent1 22 5 3" xfId="1302" xr:uid="{88FBA97D-F914-4FD7-9209-7D1CAF7B75AD}"/>
    <cellStyle name="40% - Accent1 22 5 3 2" xfId="1303" xr:uid="{9060E21B-2364-4644-A93A-1EA6EFF50C7D}"/>
    <cellStyle name="40% - Accent1 22 5 3 2 2" xfId="5720" xr:uid="{F1C3C6E3-7E0B-4C49-BD6B-2DCA64FC3DB5}"/>
    <cellStyle name="40% - Accent1 22 5 3 2 2 2" xfId="10076" xr:uid="{D6AB7B18-0822-440C-A174-0061097B559B}"/>
    <cellStyle name="40% - Accent1 22 5 3 2 3" xfId="6842" xr:uid="{92871326-3948-40F9-83F7-866F931111D1}"/>
    <cellStyle name="40% - Accent1 22 5 3 3" xfId="4640" xr:uid="{894E438D-7F71-4D17-ABCF-5B720D5EB89B}"/>
    <cellStyle name="40% - Accent1 22 5 3 3 2" xfId="8996" xr:uid="{6F45FED7-093E-4751-853A-90B755A774AF}"/>
    <cellStyle name="40% - Accent1 22 5 3 4" xfId="6841" xr:uid="{16A04A0E-F922-461D-B152-E52D29B9FFCB}"/>
    <cellStyle name="40% - Accent1 22 5 4" xfId="1304" xr:uid="{14A75DD8-5087-4B76-AAB5-0C828F3BBE57}"/>
    <cellStyle name="40% - Accent1 22 5 4 2" xfId="5180" xr:uid="{9A99A920-7C41-4C3A-9D24-859A859D4411}"/>
    <cellStyle name="40% - Accent1 22 5 4 2 2" xfId="9536" xr:uid="{97B9B5C9-CF40-4010-A7BF-EC49A16FF7AC}"/>
    <cellStyle name="40% - Accent1 22 5 4 3" xfId="6843" xr:uid="{931C2A7F-8A7F-437A-991A-8B977EFB9EFD}"/>
    <cellStyle name="40% - Accent1 22 5 5" xfId="4190" xr:uid="{BE373720-47AA-4B0D-BB47-38114701C193}"/>
    <cellStyle name="40% - Accent1 22 5 5 2" xfId="8546" xr:uid="{75D1EEF3-700A-4DDD-BD4A-3DBADF59F5FD}"/>
    <cellStyle name="40% - Accent1 22 5 6" xfId="6836" xr:uid="{5F222980-D074-40F4-9CA8-1BCC12A7E475}"/>
    <cellStyle name="40% - Accent1 22 6" xfId="1305" xr:uid="{225015DE-3790-4E5F-8248-B63F95644CB9}"/>
    <cellStyle name="40% - Accent1 22 6 2" xfId="1306" xr:uid="{63C008E9-6DD0-4A33-B952-733DBA781251}"/>
    <cellStyle name="40% - Accent1 22 6 2 2" xfId="1307" xr:uid="{4C21C627-9D65-4E19-BC20-776AED5091BF}"/>
    <cellStyle name="40% - Accent1 22 6 2 2 2" xfId="5900" xr:uid="{9DB80033-DB2C-4E8F-9261-E6645C49774B}"/>
    <cellStyle name="40% - Accent1 22 6 2 2 2 2" xfId="10256" xr:uid="{DF8C8063-99B8-4E3F-A9FA-D261133BEA22}"/>
    <cellStyle name="40% - Accent1 22 6 2 2 3" xfId="6846" xr:uid="{52E1E885-D050-436E-AFD5-CE7D5F614541}"/>
    <cellStyle name="40% - Accent1 22 6 2 3" xfId="4820" xr:uid="{B763DB2A-CC37-467C-A40B-54798B85BC25}"/>
    <cellStyle name="40% - Accent1 22 6 2 3 2" xfId="9176" xr:uid="{F67A9E97-B339-44E7-8CB3-8A6034B8DA8D}"/>
    <cellStyle name="40% - Accent1 22 6 2 4" xfId="6845" xr:uid="{37577F78-12DF-4083-8F65-8E786CB504AA}"/>
    <cellStyle name="40% - Accent1 22 6 3" xfId="1308" xr:uid="{2BCF9AC3-F0F1-43B9-B989-547BC13C71C0}"/>
    <cellStyle name="40% - Accent1 22 6 3 2" xfId="5360" xr:uid="{8EF42D95-A794-45F9-8F41-2A3A51C74575}"/>
    <cellStyle name="40% - Accent1 22 6 3 2 2" xfId="9716" xr:uid="{75E4C6DE-3386-4E44-A6F8-3BCB28344FCA}"/>
    <cellStyle name="40% - Accent1 22 6 3 3" xfId="6847" xr:uid="{3A7D0C58-AC8A-4A4C-A9AF-E03F6812A098}"/>
    <cellStyle name="40% - Accent1 22 6 4" xfId="4280" xr:uid="{E9D7E342-8BD0-4A05-ABFB-0ED41097F056}"/>
    <cellStyle name="40% - Accent1 22 6 4 2" xfId="8636" xr:uid="{D8821597-9D94-42AF-B2B5-BFCC437A7655}"/>
    <cellStyle name="40% - Accent1 22 6 5" xfId="6844" xr:uid="{820A6C6B-3704-4FDE-BF08-E6863639F15A}"/>
    <cellStyle name="40% - Accent1 22 7" xfId="1309" xr:uid="{01B59A76-B687-4393-B000-ABC9A14B4678}"/>
    <cellStyle name="40% - Accent1 22 7 2" xfId="1310" xr:uid="{6779D7B1-C9C5-4AD4-AF1F-F74BD9DE2CF5}"/>
    <cellStyle name="40% - Accent1 22 7 2 2" xfId="5630" xr:uid="{F610A981-C9D7-4E0B-9492-AF67FB08D239}"/>
    <cellStyle name="40% - Accent1 22 7 2 2 2" xfId="9986" xr:uid="{3E7C8E85-06EF-419E-A2AB-18F42C6AC544}"/>
    <cellStyle name="40% - Accent1 22 7 2 3" xfId="6849" xr:uid="{9B25BFF6-C3F1-4DA3-919C-615338FE68E4}"/>
    <cellStyle name="40% - Accent1 22 7 3" xfId="4550" xr:uid="{A7CC160D-8B8F-4716-BF54-498503F4EBAC}"/>
    <cellStyle name="40% - Accent1 22 7 3 2" xfId="8906" xr:uid="{F798BCD8-9AE4-4587-969D-30ADAB630A5D}"/>
    <cellStyle name="40% - Accent1 22 7 4" xfId="6848" xr:uid="{3BA7031A-BE60-481C-8D72-08ACD8DF2A13}"/>
    <cellStyle name="40% - Accent1 22 8" xfId="1311" xr:uid="{5E921C48-C4DC-4C7B-8581-D459EA3D727F}"/>
    <cellStyle name="40% - Accent1 22 8 2" xfId="5090" xr:uid="{8F899FA5-7FFA-4821-A57B-FFE3AE30EED8}"/>
    <cellStyle name="40% - Accent1 22 8 2 2" xfId="9446" xr:uid="{9D1C56E2-9436-4F22-AE09-49920DFBFD66}"/>
    <cellStyle name="40% - Accent1 22 8 3" xfId="6850" xr:uid="{8FA905E4-5CDD-4EB5-AFE2-FEB72AA9F371}"/>
    <cellStyle name="40% - Accent1 22 9" xfId="4009" xr:uid="{52BD2187-6030-4F8A-B082-B9D724A21D0A}"/>
    <cellStyle name="40% - Accent1 22 9 2" xfId="8366" xr:uid="{B4ADB6BE-ADD9-44E0-9130-ECC44D731DE8}"/>
    <cellStyle name="40% - Accent1 3" xfId="1312" xr:uid="{B1EC356C-D894-481C-88EF-656C41525B93}"/>
    <cellStyle name="40% - Accent1 4" xfId="1313" xr:uid="{7A26B268-3CFA-45B8-A4AF-B01A36C7C4BF}"/>
    <cellStyle name="40% - Accent1 5" xfId="1314" xr:uid="{3747EDAE-C950-4BF0-9A71-9B0CE4325516}"/>
    <cellStyle name="40% - Accent1 6" xfId="1315" xr:uid="{793C621A-E963-45A6-9BA5-F2ECAD6B0753}"/>
    <cellStyle name="40% - Accent1 7" xfId="1316" xr:uid="{37C0774D-69A8-4560-A977-026ACDACE9FF}"/>
    <cellStyle name="40% - Accent1 8" xfId="1317" xr:uid="{E094AF63-8FC0-4C31-A2D7-6718585B5746}"/>
    <cellStyle name="40% - Accent1 9" xfId="1318" xr:uid="{FD5EF7D6-B543-4657-A19E-AC39EB6D05DD}"/>
    <cellStyle name="40% - Accent2 10" xfId="1319" xr:uid="{4BAE9B38-FE2B-442A-9FC7-31C700AA411F}"/>
    <cellStyle name="40% - Accent2 11" xfId="1320" xr:uid="{ACF4FA77-B242-46ED-BDA2-07651B1C182A}"/>
    <cellStyle name="40% - Accent2 12" xfId="1321" xr:uid="{F2A6D7D2-9F18-4FFC-91ED-17C71CB5E9F4}"/>
    <cellStyle name="40% - Accent2 13" xfId="1322" xr:uid="{7E42816F-5911-4B6F-96FF-79E31D51020E}"/>
    <cellStyle name="40% - Accent2 14" xfId="1323" xr:uid="{F2CA4A25-E11D-414D-9ED3-FC2459593F07}"/>
    <cellStyle name="40% - Accent2 15" xfId="1324" xr:uid="{1E834547-32AE-4BCB-8E55-59EB7FDFB30B}"/>
    <cellStyle name="40% - Accent2 16" xfId="1325" xr:uid="{E03C3C7E-4BDB-450F-8534-905EC1F04BEA}"/>
    <cellStyle name="40% - Accent2 17" xfId="1326" xr:uid="{D4882593-39D4-4264-9A30-6C7667FE45C3}"/>
    <cellStyle name="40% - Accent2 18" xfId="1327" xr:uid="{EB249E6E-D840-49D6-A815-3A897BE5CA6B}"/>
    <cellStyle name="40% - Accent2 19" xfId="1328" xr:uid="{A772695D-00CE-4669-ACD3-974F3DEC7AA7}"/>
    <cellStyle name="40% - Accent2 2" xfId="1329" xr:uid="{17E5CB60-B3DE-4411-A9CD-EEF010EDA592}"/>
    <cellStyle name="40% - Accent2 20" xfId="1330" xr:uid="{AD82A3CC-7258-4B84-8681-EB0AFF3D6966}"/>
    <cellStyle name="40% - Accent2 21" xfId="1331" xr:uid="{5C81F945-E43F-4B26-B499-37F875007E24}"/>
    <cellStyle name="40% - Accent2 22" xfId="1332" xr:uid="{762AA195-C95B-4328-9ACD-5156CBE2134A}"/>
    <cellStyle name="40% - Accent2 22 10" xfId="6851" xr:uid="{AD39F6DB-73F3-49F7-BE16-5BBACB82CF05}"/>
    <cellStyle name="40% - Accent2 22 2" xfId="1333" xr:uid="{003485EF-98F6-4FF9-A36A-8515487D8ECA}"/>
    <cellStyle name="40% - Accent2 22 2 2" xfId="1334" xr:uid="{1D7E56E4-402D-4179-81C8-639914287CF1}"/>
    <cellStyle name="40% - Accent2 22 2 2 2" xfId="1335" xr:uid="{D0B7F37D-8940-477D-98E3-DEE2C9E0EED8}"/>
    <cellStyle name="40% - Accent2 22 2 2 2 2" xfId="1336" xr:uid="{CAF5388F-0FCA-4799-9DEB-00F67F55DFBF}"/>
    <cellStyle name="40% - Accent2 22 2 2 2 2 2" xfId="1337" xr:uid="{D56B2E78-C6D8-4832-934D-814B830DDC91}"/>
    <cellStyle name="40% - Accent2 22 2 2 2 2 2 2" xfId="1338" xr:uid="{FC18178A-7AC1-49F4-B376-988BA68475EE}"/>
    <cellStyle name="40% - Accent2 22 2 2 2 2 2 2 2" xfId="6140" xr:uid="{3A6674F4-83BE-47F3-A935-014733EDA533}"/>
    <cellStyle name="40% - Accent2 22 2 2 2 2 2 2 2 2" xfId="10496" xr:uid="{135D9D7B-40DB-4881-AB46-3FBE8375F44E}"/>
    <cellStyle name="40% - Accent2 22 2 2 2 2 2 2 3" xfId="6857" xr:uid="{2DCDDA1A-7BE6-4034-BF8E-1721EBC33872}"/>
    <cellStyle name="40% - Accent2 22 2 2 2 2 2 3" xfId="5060" xr:uid="{4DD15727-6DF4-437D-B0FE-541E5244A7F3}"/>
    <cellStyle name="40% - Accent2 22 2 2 2 2 2 3 2" xfId="9416" xr:uid="{36ECE604-A789-49AD-B865-AC1E18D2D547}"/>
    <cellStyle name="40% - Accent2 22 2 2 2 2 2 4" xfId="6856" xr:uid="{52C05169-5038-4885-926C-615F0EEB011D}"/>
    <cellStyle name="40% - Accent2 22 2 2 2 2 3" xfId="1339" xr:uid="{646A6DB1-FD1D-4241-AAFE-A665E3DE4237}"/>
    <cellStyle name="40% - Accent2 22 2 2 2 2 3 2" xfId="5600" xr:uid="{81851A12-B450-46EE-A770-189EA4D68792}"/>
    <cellStyle name="40% - Accent2 22 2 2 2 2 3 2 2" xfId="9956" xr:uid="{596E7B7C-0F64-48B2-88D9-45B8EB8099F2}"/>
    <cellStyle name="40% - Accent2 22 2 2 2 2 3 3" xfId="6858" xr:uid="{5902E31A-C39D-454C-8873-6ACA209E476E}"/>
    <cellStyle name="40% - Accent2 22 2 2 2 2 4" xfId="4520" xr:uid="{5D6B621D-58F1-480D-B238-0974837B1B2E}"/>
    <cellStyle name="40% - Accent2 22 2 2 2 2 4 2" xfId="8876" xr:uid="{9E7773CB-DD3E-4CD6-9B00-63A0280ECC80}"/>
    <cellStyle name="40% - Accent2 22 2 2 2 2 5" xfId="6855" xr:uid="{3708FF65-85C3-4A78-9B34-ED14718BC7FA}"/>
    <cellStyle name="40% - Accent2 22 2 2 2 3" xfId="1340" xr:uid="{BF3C09F1-6BB2-44A1-9782-A42FF7E282A9}"/>
    <cellStyle name="40% - Accent2 22 2 2 2 3 2" xfId="1341" xr:uid="{0BFA2C78-DB89-41A1-969A-71FF9B628DEA}"/>
    <cellStyle name="40% - Accent2 22 2 2 2 3 2 2" xfId="5870" xr:uid="{151FE686-1194-4C33-8768-68CB41D9DDBD}"/>
    <cellStyle name="40% - Accent2 22 2 2 2 3 2 2 2" xfId="10226" xr:uid="{1C366BFE-CCF2-41E9-9605-3FCC9B388A4A}"/>
    <cellStyle name="40% - Accent2 22 2 2 2 3 2 3" xfId="6860" xr:uid="{B7BB2B43-3C9E-41AA-8C92-29EF5A69F49B}"/>
    <cellStyle name="40% - Accent2 22 2 2 2 3 3" xfId="4790" xr:uid="{1213BA33-25BB-4E40-B9BD-15D6192113DE}"/>
    <cellStyle name="40% - Accent2 22 2 2 2 3 3 2" xfId="9146" xr:uid="{005FAB48-791B-450F-8911-E7B442489F42}"/>
    <cellStyle name="40% - Accent2 22 2 2 2 3 4" xfId="6859" xr:uid="{620CCDD7-C5D3-408F-8592-BD10A1BA853B}"/>
    <cellStyle name="40% - Accent2 22 2 2 2 4" xfId="1342" xr:uid="{B30F3E82-0E51-4DA9-8692-07833D1D8307}"/>
    <cellStyle name="40% - Accent2 22 2 2 2 4 2" xfId="5330" xr:uid="{79D1C560-6F67-40AD-8A74-E6E86426A45D}"/>
    <cellStyle name="40% - Accent2 22 2 2 2 4 2 2" xfId="9686" xr:uid="{496FFE1A-7FC5-4F1A-A3CD-FC946EBFDF76}"/>
    <cellStyle name="40% - Accent2 22 2 2 2 4 3" xfId="6861" xr:uid="{AA369CEC-4873-43F8-9DE3-FAE8C3CA58BE}"/>
    <cellStyle name="40% - Accent2 22 2 2 2 5" xfId="4160" xr:uid="{D20E41DB-FE75-432D-A68E-046956625371}"/>
    <cellStyle name="40% - Accent2 22 2 2 2 5 2" xfId="8516" xr:uid="{762E188B-622A-42C3-90AD-5799E9ECA21D}"/>
    <cellStyle name="40% - Accent2 22 2 2 2 6" xfId="6854" xr:uid="{1BE4880D-309E-4CCC-9F46-62742C3CCBC0}"/>
    <cellStyle name="40% - Accent2 22 2 2 3" xfId="1343" xr:uid="{E5EE61A6-3A0C-4CF2-AC04-D50EDD98CD71}"/>
    <cellStyle name="40% - Accent2 22 2 2 3 2" xfId="1344" xr:uid="{59F1E820-020E-4F57-986E-0E18ECA8ED0E}"/>
    <cellStyle name="40% - Accent2 22 2 2 3 2 2" xfId="1345" xr:uid="{E1C44A35-0B87-498B-B043-0E5C691A999A}"/>
    <cellStyle name="40% - Accent2 22 2 2 3 2 2 2" xfId="1346" xr:uid="{21283FC0-D43E-4D3D-A8C4-5C27501FFCA3}"/>
    <cellStyle name="40% - Accent2 22 2 2 3 2 2 2 2" xfId="6020" xr:uid="{1D6832B0-DE04-4C74-B992-A1A90E82F16C}"/>
    <cellStyle name="40% - Accent2 22 2 2 3 2 2 2 2 2" xfId="10376" xr:uid="{832CBF77-A7D7-440F-83BA-75EC75B81311}"/>
    <cellStyle name="40% - Accent2 22 2 2 3 2 2 2 3" xfId="6865" xr:uid="{385A96D1-3B4B-4BB0-9952-28C58B65CC5D}"/>
    <cellStyle name="40% - Accent2 22 2 2 3 2 2 3" xfId="4940" xr:uid="{B6BCB706-9229-43AB-B1B4-A4479EBC2F7F}"/>
    <cellStyle name="40% - Accent2 22 2 2 3 2 2 3 2" xfId="9296" xr:uid="{04EF4E69-2B51-43D1-A63C-FE58BBEA63E3}"/>
    <cellStyle name="40% - Accent2 22 2 2 3 2 2 4" xfId="6864" xr:uid="{6C1F1C14-9C66-4379-85F6-F088F665BE61}"/>
    <cellStyle name="40% - Accent2 22 2 2 3 2 3" xfId="1347" xr:uid="{5B6A7BF1-71E0-46DB-85BA-A7FF5507530F}"/>
    <cellStyle name="40% - Accent2 22 2 2 3 2 3 2" xfId="5480" xr:uid="{CB1D6A6A-BF39-4543-8369-15F710C76B6B}"/>
    <cellStyle name="40% - Accent2 22 2 2 3 2 3 2 2" xfId="9836" xr:uid="{9F84EF00-3463-4736-9493-BBD92A6D6155}"/>
    <cellStyle name="40% - Accent2 22 2 2 3 2 3 3" xfId="6866" xr:uid="{2AFDCFDF-143E-4C9E-9CD3-1AEC97428DDF}"/>
    <cellStyle name="40% - Accent2 22 2 2 3 2 4" xfId="4400" xr:uid="{B0828492-0948-473E-8895-CE9BC5638E9D}"/>
    <cellStyle name="40% - Accent2 22 2 2 3 2 4 2" xfId="8756" xr:uid="{40B67EA0-6E76-46FD-A40E-4E4DC7285449}"/>
    <cellStyle name="40% - Accent2 22 2 2 3 2 5" xfId="6863" xr:uid="{74FB3414-960C-42A5-822B-A7D3A1ACD105}"/>
    <cellStyle name="40% - Accent2 22 2 2 3 3" xfId="1348" xr:uid="{D9883C80-D8B4-4BBB-840B-196864FA6866}"/>
    <cellStyle name="40% - Accent2 22 2 2 3 3 2" xfId="1349" xr:uid="{3ECBD2FA-1D70-47AA-B4DA-40565373E099}"/>
    <cellStyle name="40% - Accent2 22 2 2 3 3 2 2" xfId="5750" xr:uid="{1D8E1E07-53CB-4AC0-8C89-7D8545DD8BD8}"/>
    <cellStyle name="40% - Accent2 22 2 2 3 3 2 2 2" xfId="10106" xr:uid="{160A11C4-3BBD-4366-93C9-2C4BCF8650C5}"/>
    <cellStyle name="40% - Accent2 22 2 2 3 3 2 3" xfId="6868" xr:uid="{E1083E9C-0670-4EBE-8721-C16AE2020E90}"/>
    <cellStyle name="40% - Accent2 22 2 2 3 3 3" xfId="4670" xr:uid="{C5B690BE-0AA1-4D8C-8385-9C4E44A5E9D8}"/>
    <cellStyle name="40% - Accent2 22 2 2 3 3 3 2" xfId="9026" xr:uid="{EE6B8C2F-E642-4FB0-A1EC-751689179F16}"/>
    <cellStyle name="40% - Accent2 22 2 2 3 3 4" xfId="6867" xr:uid="{C5B80300-77FB-4E4F-9DDC-C62C148E0680}"/>
    <cellStyle name="40% - Accent2 22 2 2 3 4" xfId="1350" xr:uid="{CEC50C1E-5803-4EC4-880D-C6C8E8D8472D}"/>
    <cellStyle name="40% - Accent2 22 2 2 3 4 2" xfId="5210" xr:uid="{30C814FF-46F8-4DA8-A81D-4095930EC04B}"/>
    <cellStyle name="40% - Accent2 22 2 2 3 4 2 2" xfId="9566" xr:uid="{36193280-8EF2-476F-8678-2E3CC66F81F2}"/>
    <cellStyle name="40% - Accent2 22 2 2 3 4 3" xfId="6869" xr:uid="{BE4D3267-F3E6-4B23-BE6E-A3425A65AF3D}"/>
    <cellStyle name="40% - Accent2 22 2 2 3 5" xfId="4220" xr:uid="{4D21CB6C-803F-41EC-A276-9005E8AEE69F}"/>
    <cellStyle name="40% - Accent2 22 2 2 3 5 2" xfId="8576" xr:uid="{3DBDB6E9-F977-4AE8-AE4C-AC38F1F3FCD0}"/>
    <cellStyle name="40% - Accent2 22 2 2 3 6" xfId="6862" xr:uid="{2437866B-6621-4E17-ABC5-C1A902088B11}"/>
    <cellStyle name="40% - Accent2 22 2 2 4" xfId="1351" xr:uid="{19958A8F-CD5A-4FFE-8AF6-9EFE8A63007F}"/>
    <cellStyle name="40% - Accent2 22 2 2 4 2" xfId="1352" xr:uid="{F889C8EC-5A6F-4FB1-B66B-EDA098D81CB7}"/>
    <cellStyle name="40% - Accent2 22 2 2 4 2 2" xfId="1353" xr:uid="{B4995CC8-D9E5-4E98-BF2D-2D5951066A93}"/>
    <cellStyle name="40% - Accent2 22 2 2 4 2 2 2" xfId="5960" xr:uid="{9A555F45-007B-446C-B31F-1B26184CB313}"/>
    <cellStyle name="40% - Accent2 22 2 2 4 2 2 2 2" xfId="10316" xr:uid="{41949BB1-4CE6-4B5C-9171-6ECEE91A07CA}"/>
    <cellStyle name="40% - Accent2 22 2 2 4 2 2 3" xfId="6872" xr:uid="{A5000FD0-DBB9-41A3-9C3D-1E86C22B71C4}"/>
    <cellStyle name="40% - Accent2 22 2 2 4 2 3" xfId="4880" xr:uid="{8336DEBF-6D19-46C7-BB1E-76D812FEE7DE}"/>
    <cellStyle name="40% - Accent2 22 2 2 4 2 3 2" xfId="9236" xr:uid="{549AC14B-7C26-4D5C-9D49-42A3D5586137}"/>
    <cellStyle name="40% - Accent2 22 2 2 4 2 4" xfId="6871" xr:uid="{B440EC30-A61A-4A80-86C4-58AD19649C0D}"/>
    <cellStyle name="40% - Accent2 22 2 2 4 3" xfId="1354" xr:uid="{88AB23FD-F4D3-4DB3-8C94-BE08DBBAFF0C}"/>
    <cellStyle name="40% - Accent2 22 2 2 4 3 2" xfId="5420" xr:uid="{9C40C032-02E7-4977-B2E8-388F75CAE313}"/>
    <cellStyle name="40% - Accent2 22 2 2 4 3 2 2" xfId="9776" xr:uid="{EA45B616-ECC3-4E5D-90E8-3BDEDC467B63}"/>
    <cellStyle name="40% - Accent2 22 2 2 4 3 3" xfId="6873" xr:uid="{53789FE8-A4AA-4AC9-B584-C21F7291493E}"/>
    <cellStyle name="40% - Accent2 22 2 2 4 4" xfId="4340" xr:uid="{C2437BCC-4811-45DE-A3F6-A424292BA3A2}"/>
    <cellStyle name="40% - Accent2 22 2 2 4 4 2" xfId="8696" xr:uid="{AF6CBC3D-F0D8-4262-9EA5-AD6CE60A7381}"/>
    <cellStyle name="40% - Accent2 22 2 2 4 5" xfId="6870" xr:uid="{0EF9604C-8810-4600-B747-C3C0209D577D}"/>
    <cellStyle name="40% - Accent2 22 2 2 5" xfId="1355" xr:uid="{C35FDC99-9515-48FD-B08D-B96FDC045734}"/>
    <cellStyle name="40% - Accent2 22 2 2 5 2" xfId="1356" xr:uid="{0FC480A0-143E-42A6-B0B2-E7C68741E7D1}"/>
    <cellStyle name="40% - Accent2 22 2 2 5 2 2" xfId="5690" xr:uid="{CD3D01AA-5A90-499E-A01C-905C4B016358}"/>
    <cellStyle name="40% - Accent2 22 2 2 5 2 2 2" xfId="10046" xr:uid="{4AAD85B2-FCF9-474B-808D-4E2F6CAE0540}"/>
    <cellStyle name="40% - Accent2 22 2 2 5 2 3" xfId="6875" xr:uid="{946EF1E9-8215-4709-B38E-B13E363FDCAD}"/>
    <cellStyle name="40% - Accent2 22 2 2 5 3" xfId="4610" xr:uid="{74D04FF8-7CE8-463E-8351-F7FDE141CFB6}"/>
    <cellStyle name="40% - Accent2 22 2 2 5 3 2" xfId="8966" xr:uid="{C7EE89ED-F6FB-46F1-9D30-8567EF70770D}"/>
    <cellStyle name="40% - Accent2 22 2 2 5 4" xfId="6874" xr:uid="{392AED2F-AE14-4D41-B1BA-BF04ABB81DDE}"/>
    <cellStyle name="40% - Accent2 22 2 2 6" xfId="1357" xr:uid="{10BEBC0F-7369-4F71-A1E4-02C3545A459F}"/>
    <cellStyle name="40% - Accent2 22 2 2 6 2" xfId="5150" xr:uid="{F1D7184D-547D-40EA-8C5C-4D46A3468E9E}"/>
    <cellStyle name="40% - Accent2 22 2 2 6 2 2" xfId="9506" xr:uid="{24AB18A2-A532-4FF8-9FAE-036C080B107C}"/>
    <cellStyle name="40% - Accent2 22 2 2 6 3" xfId="6876" xr:uid="{79DB60C2-7626-40D8-B080-AF0E48D30267}"/>
    <cellStyle name="40% - Accent2 22 2 2 7" xfId="4040" xr:uid="{461D60C0-FD79-44DE-81F5-950BAE8017CC}"/>
    <cellStyle name="40% - Accent2 22 2 2 7 2" xfId="8396" xr:uid="{0C7FD363-51CC-4D9C-9557-5A2492DAE8F2}"/>
    <cellStyle name="40% - Accent2 22 2 2 8" xfId="6853" xr:uid="{C5C9D47D-D266-477B-939F-ECE3B5153055}"/>
    <cellStyle name="40% - Accent2 22 2 3" xfId="1358" xr:uid="{66C3FB90-ABED-45AF-9339-EE95A2CF1DD7}"/>
    <cellStyle name="40% - Accent2 22 2 3 2" xfId="1359" xr:uid="{76126A75-1D2E-416E-90D0-C1080A9F4222}"/>
    <cellStyle name="40% - Accent2 22 2 3 2 2" xfId="1360" xr:uid="{4F2B0C01-E365-4695-A020-4CBEBB751A13}"/>
    <cellStyle name="40% - Accent2 22 2 3 2 2 2" xfId="1361" xr:uid="{43902ACB-4937-44CE-A6F9-2519A0E08FD8}"/>
    <cellStyle name="40% - Accent2 22 2 3 2 2 2 2" xfId="6095" xr:uid="{79C16ADB-48B6-4258-8996-EFA55DA0D39B}"/>
    <cellStyle name="40% - Accent2 22 2 3 2 2 2 2 2" xfId="10451" xr:uid="{8D2FD53E-AF87-4AE9-A4AE-5FC2514F0900}"/>
    <cellStyle name="40% - Accent2 22 2 3 2 2 2 3" xfId="6880" xr:uid="{60D77696-5DBF-477A-A2B7-9E534E806484}"/>
    <cellStyle name="40% - Accent2 22 2 3 2 2 3" xfId="5015" xr:uid="{AF8F9C18-CB59-40F3-8BAE-BE6B2D364E1C}"/>
    <cellStyle name="40% - Accent2 22 2 3 2 2 3 2" xfId="9371" xr:uid="{578A4173-546E-47DF-BA65-741490684D7F}"/>
    <cellStyle name="40% - Accent2 22 2 3 2 2 4" xfId="6879" xr:uid="{29A5C9B1-9942-4E5E-B7BD-C706EF411452}"/>
    <cellStyle name="40% - Accent2 22 2 3 2 3" xfId="1362" xr:uid="{41080FD3-233D-4DF8-B6EA-69C4694FF5C5}"/>
    <cellStyle name="40% - Accent2 22 2 3 2 3 2" xfId="5555" xr:uid="{236C636A-188B-4E58-AA41-A6F220C97AA2}"/>
    <cellStyle name="40% - Accent2 22 2 3 2 3 2 2" xfId="9911" xr:uid="{955851D0-9302-40A5-891A-7B5CAD01CB86}"/>
    <cellStyle name="40% - Accent2 22 2 3 2 3 3" xfId="6881" xr:uid="{76B835E6-18B1-4978-8C72-F744E4EFC56C}"/>
    <cellStyle name="40% - Accent2 22 2 3 2 4" xfId="4475" xr:uid="{96C05085-13E6-4782-B744-08D96EA2CB54}"/>
    <cellStyle name="40% - Accent2 22 2 3 2 4 2" xfId="8831" xr:uid="{6D8CC5E5-80E0-4ADF-AECD-9BC41AF62C9D}"/>
    <cellStyle name="40% - Accent2 22 2 3 2 5" xfId="6878" xr:uid="{34C56AE2-05F3-4380-8372-6D843881FF83}"/>
    <cellStyle name="40% - Accent2 22 2 3 3" xfId="1363" xr:uid="{A1020913-219D-49F1-B215-50BA7A2BF208}"/>
    <cellStyle name="40% - Accent2 22 2 3 3 2" xfId="1364" xr:uid="{7EC4B1DD-F39F-470D-9F9C-66A71E3E4057}"/>
    <cellStyle name="40% - Accent2 22 2 3 3 2 2" xfId="5825" xr:uid="{1FFD9DEA-A60E-42AD-A9EC-823785A0AECD}"/>
    <cellStyle name="40% - Accent2 22 2 3 3 2 2 2" xfId="10181" xr:uid="{F1CCDA3B-B18A-499F-AAF6-219EA48C2866}"/>
    <cellStyle name="40% - Accent2 22 2 3 3 2 3" xfId="6883" xr:uid="{9AC57110-DEAC-41F8-AC3C-81D9A7FC42C0}"/>
    <cellStyle name="40% - Accent2 22 2 3 3 3" xfId="4745" xr:uid="{DC95772A-B4F5-4F9D-A883-F5BA03AC2326}"/>
    <cellStyle name="40% - Accent2 22 2 3 3 3 2" xfId="9101" xr:uid="{23465DE6-94DA-4374-9564-BC8F596C4DA4}"/>
    <cellStyle name="40% - Accent2 22 2 3 3 4" xfId="6882" xr:uid="{6BC35838-478A-4072-9968-BB31F16DD02D}"/>
    <cellStyle name="40% - Accent2 22 2 3 4" xfId="1365" xr:uid="{76B35098-4942-4FC4-BD44-52DDB6A5D967}"/>
    <cellStyle name="40% - Accent2 22 2 3 4 2" xfId="5285" xr:uid="{B4E177E7-F3BC-43E3-BD2E-7376B12B4EEF}"/>
    <cellStyle name="40% - Accent2 22 2 3 4 2 2" xfId="9641" xr:uid="{BC7AE38D-6253-4982-9668-84CD39A34AD1}"/>
    <cellStyle name="40% - Accent2 22 2 3 4 3" xfId="6884" xr:uid="{F1DEB17D-F826-4EA6-8861-B2322A10BEDF}"/>
    <cellStyle name="40% - Accent2 22 2 3 5" xfId="4115" xr:uid="{E96F426A-B5AE-456D-9A7E-122452E2FDC2}"/>
    <cellStyle name="40% - Accent2 22 2 3 5 2" xfId="8471" xr:uid="{CE107817-B536-462B-A069-35DF64BDAB86}"/>
    <cellStyle name="40% - Accent2 22 2 3 6" xfId="6877" xr:uid="{729BC326-50B3-4727-B029-CD735290CCF5}"/>
    <cellStyle name="40% - Accent2 22 2 4" xfId="1366" xr:uid="{F923D62E-E9A1-46D0-BC94-30AE1F3A5134}"/>
    <cellStyle name="40% - Accent2 22 2 4 2" xfId="1367" xr:uid="{A8DB6106-9E38-4A4E-B9CB-DF97632780EB}"/>
    <cellStyle name="40% - Accent2 22 2 4 2 2" xfId="1368" xr:uid="{3BEF4262-2F31-42C6-8CD8-81D193A3966F}"/>
    <cellStyle name="40% - Accent2 22 2 4 2 2 2" xfId="1369" xr:uid="{7B932E76-4FC2-4299-B7FF-47E48A496630}"/>
    <cellStyle name="40% - Accent2 22 2 4 2 2 2 2" xfId="6019" xr:uid="{108C19DD-37E8-4249-B4A7-ACE93157F775}"/>
    <cellStyle name="40% - Accent2 22 2 4 2 2 2 2 2" xfId="10375" xr:uid="{54D30345-2FBB-469E-A4CD-4247DEA9CA28}"/>
    <cellStyle name="40% - Accent2 22 2 4 2 2 2 3" xfId="6888" xr:uid="{E25F8347-6C8A-4FB5-BEE1-746E0187A721}"/>
    <cellStyle name="40% - Accent2 22 2 4 2 2 3" xfId="4939" xr:uid="{34CAB313-734E-4AE6-BD33-94C73B0AEE3F}"/>
    <cellStyle name="40% - Accent2 22 2 4 2 2 3 2" xfId="9295" xr:uid="{FAA989F2-84F4-4E90-AEE1-B7FD882909A8}"/>
    <cellStyle name="40% - Accent2 22 2 4 2 2 4" xfId="6887" xr:uid="{5EFD1C04-8AFF-4437-86F7-E5836FB51456}"/>
    <cellStyle name="40% - Accent2 22 2 4 2 3" xfId="1370" xr:uid="{3CF22153-BEF9-4051-ABB8-2DC16DFAB1AE}"/>
    <cellStyle name="40% - Accent2 22 2 4 2 3 2" xfId="5479" xr:uid="{2AAFD79B-DA00-4583-BE61-56D65C15070C}"/>
    <cellStyle name="40% - Accent2 22 2 4 2 3 2 2" xfId="9835" xr:uid="{61AAFC1B-CD34-42F4-BC7D-28FCE781334E}"/>
    <cellStyle name="40% - Accent2 22 2 4 2 3 3" xfId="6889" xr:uid="{CB61ADD0-BDDC-4E89-9C02-74677A497A47}"/>
    <cellStyle name="40% - Accent2 22 2 4 2 4" xfId="4399" xr:uid="{733DECAF-F487-426A-845E-776EA2B42723}"/>
    <cellStyle name="40% - Accent2 22 2 4 2 4 2" xfId="8755" xr:uid="{6BB3B742-D65B-4AA8-A238-B8D940A85565}"/>
    <cellStyle name="40% - Accent2 22 2 4 2 5" xfId="6886" xr:uid="{2CB0A7E3-4A1D-4F39-BE5F-AAF810C7D8F6}"/>
    <cellStyle name="40% - Accent2 22 2 4 3" xfId="1371" xr:uid="{00E8E4E5-CC26-4E9A-800B-2CF8828D1856}"/>
    <cellStyle name="40% - Accent2 22 2 4 3 2" xfId="1372" xr:uid="{9C69DF5B-C4AA-4EC6-AC75-B3DAFD73E5C9}"/>
    <cellStyle name="40% - Accent2 22 2 4 3 2 2" xfId="5749" xr:uid="{42A9D0B3-8BD3-49C2-8C72-4BEABBF4CE08}"/>
    <cellStyle name="40% - Accent2 22 2 4 3 2 2 2" xfId="10105" xr:uid="{F852F236-0C92-413B-B342-ED18BCB3AEB7}"/>
    <cellStyle name="40% - Accent2 22 2 4 3 2 3" xfId="6891" xr:uid="{8F14EE1D-33AE-45E1-A930-A5EF395D4553}"/>
    <cellStyle name="40% - Accent2 22 2 4 3 3" xfId="4669" xr:uid="{E9EBC015-F5CE-4397-B8E9-623F634A2CC4}"/>
    <cellStyle name="40% - Accent2 22 2 4 3 3 2" xfId="9025" xr:uid="{B270A9C1-B7E6-4D4D-A32B-39AD1100428E}"/>
    <cellStyle name="40% - Accent2 22 2 4 3 4" xfId="6890" xr:uid="{278B3E83-280C-425E-A298-C65201A17674}"/>
    <cellStyle name="40% - Accent2 22 2 4 4" xfId="1373" xr:uid="{5C123701-9F21-4E67-BA97-5B5EDB59C962}"/>
    <cellStyle name="40% - Accent2 22 2 4 4 2" xfId="5209" xr:uid="{2F47A551-E449-4934-AE52-65723E18DE40}"/>
    <cellStyle name="40% - Accent2 22 2 4 4 2 2" xfId="9565" xr:uid="{8D4B59A8-FDC8-4E50-AD3F-8ABBB708FB0E}"/>
    <cellStyle name="40% - Accent2 22 2 4 4 3" xfId="6892" xr:uid="{762CC8FD-EE0E-42FE-9252-493D058C2ECE}"/>
    <cellStyle name="40% - Accent2 22 2 4 5" xfId="4219" xr:uid="{819B167D-9BDB-4B57-BC30-8880C37EC5C5}"/>
    <cellStyle name="40% - Accent2 22 2 4 5 2" xfId="8575" xr:uid="{7A484D0F-8C75-4265-9495-94AB018D03BD}"/>
    <cellStyle name="40% - Accent2 22 2 4 6" xfId="6885" xr:uid="{38946A8A-B38E-4977-8E5C-D0615BC976F2}"/>
    <cellStyle name="40% - Accent2 22 2 5" xfId="1374" xr:uid="{AE07DD6D-8172-4B22-8B4D-5FDFC7A4141A}"/>
    <cellStyle name="40% - Accent2 22 2 5 2" xfId="1375" xr:uid="{F1EAC90A-E0B7-4C9F-9E27-E0D5F0476FA7}"/>
    <cellStyle name="40% - Accent2 22 2 5 2 2" xfId="1376" xr:uid="{ED263837-B321-4EA2-8531-B89EF6A72F79}"/>
    <cellStyle name="40% - Accent2 22 2 5 2 2 2" xfId="5915" xr:uid="{466D1F85-A64D-4BF7-8D5F-991F47A7C7AB}"/>
    <cellStyle name="40% - Accent2 22 2 5 2 2 2 2" xfId="10271" xr:uid="{7ECB4D0D-F8AF-489F-8359-C4D831A24628}"/>
    <cellStyle name="40% - Accent2 22 2 5 2 2 3" xfId="6895" xr:uid="{61AD013F-312F-4B70-BD00-D0DD406DE1DF}"/>
    <cellStyle name="40% - Accent2 22 2 5 2 3" xfId="4835" xr:uid="{D603AABD-FD10-4127-B3C6-2B1B6644644F}"/>
    <cellStyle name="40% - Accent2 22 2 5 2 3 2" xfId="9191" xr:uid="{6C62BA15-4625-4004-B2E0-3B9F3100265A}"/>
    <cellStyle name="40% - Accent2 22 2 5 2 4" xfId="6894" xr:uid="{66ABE447-2A75-40F9-B1D1-CC7F67B10F74}"/>
    <cellStyle name="40% - Accent2 22 2 5 3" xfId="1377" xr:uid="{29311205-C82E-434D-A64E-049A161B1D13}"/>
    <cellStyle name="40% - Accent2 22 2 5 3 2" xfId="5375" xr:uid="{10DE14F9-0397-406A-A45B-E7DEF81594EA}"/>
    <cellStyle name="40% - Accent2 22 2 5 3 2 2" xfId="9731" xr:uid="{DFB076BF-8E5C-45B0-8C8F-2A41CE5AEA59}"/>
    <cellStyle name="40% - Accent2 22 2 5 3 3" xfId="6896" xr:uid="{5CD9EC3D-3641-47A4-BC27-EFF93B355F63}"/>
    <cellStyle name="40% - Accent2 22 2 5 4" xfId="4295" xr:uid="{8B72A669-BB7E-46D2-BA96-1E807C5EEE2B}"/>
    <cellStyle name="40% - Accent2 22 2 5 4 2" xfId="8651" xr:uid="{A1073F09-269F-4DFB-BDD8-A73CB13407DC}"/>
    <cellStyle name="40% - Accent2 22 2 5 5" xfId="6893" xr:uid="{4F7B98A8-17B6-4F80-8A0A-0DE31FB8B6B2}"/>
    <cellStyle name="40% - Accent2 22 2 6" xfId="1378" xr:uid="{109072E7-5B55-4A64-A77D-E5D6151C37EA}"/>
    <cellStyle name="40% - Accent2 22 2 6 2" xfId="1379" xr:uid="{D4610517-1658-49EE-A732-87DFCFD5C100}"/>
    <cellStyle name="40% - Accent2 22 2 6 2 2" xfId="5645" xr:uid="{B77E3439-732F-4D3D-BC31-A7CEC88CFF52}"/>
    <cellStyle name="40% - Accent2 22 2 6 2 2 2" xfId="10001" xr:uid="{018EF0A4-792B-4982-AEBE-F55C00023AEB}"/>
    <cellStyle name="40% - Accent2 22 2 6 2 3" xfId="6898" xr:uid="{AD3EDCD7-FE85-4E03-9A2C-571D973FE37C}"/>
    <cellStyle name="40% - Accent2 22 2 6 3" xfId="4565" xr:uid="{62CFC7E7-B6AB-4B62-8AF7-ACFE9113F245}"/>
    <cellStyle name="40% - Accent2 22 2 6 3 2" xfId="8921" xr:uid="{BBB78557-3685-4A91-B8F0-23D065BAD8EC}"/>
    <cellStyle name="40% - Accent2 22 2 6 4" xfId="6897" xr:uid="{EDFF712D-B18A-42AE-A92D-29B335B3ADD0}"/>
    <cellStyle name="40% - Accent2 22 2 7" xfId="1380" xr:uid="{D83D932B-46AC-4E9F-88C4-B4672CF5E4C9}"/>
    <cellStyle name="40% - Accent2 22 2 7 2" xfId="5105" xr:uid="{6522A278-C50A-44F2-A1A2-4978BFBE9C21}"/>
    <cellStyle name="40% - Accent2 22 2 7 2 2" xfId="9461" xr:uid="{B5B09494-FC6D-41E6-B217-4D6D7971AB0A}"/>
    <cellStyle name="40% - Accent2 22 2 7 3" xfId="6899" xr:uid="{34B8EB14-9C41-42E5-9EEC-F3D5EF402B14}"/>
    <cellStyle name="40% - Accent2 22 2 8" xfId="4039" xr:uid="{7B38BADE-28E1-4DB5-983C-8B8F1FE86259}"/>
    <cellStyle name="40% - Accent2 22 2 8 2" xfId="8395" xr:uid="{BEB61576-F424-442A-B639-240640399F6B}"/>
    <cellStyle name="40% - Accent2 22 2 9" xfId="6852" xr:uid="{108517C0-A4C4-4E52-86E7-3BDE54FA1C2A}"/>
    <cellStyle name="40% - Accent2 22 3" xfId="1381" xr:uid="{D8068F84-CCC9-409C-896F-C8C0D1BE50D9}"/>
    <cellStyle name="40% - Accent2 22 3 2" xfId="1382" xr:uid="{16BADAAD-2D78-4C4F-94B9-52E7A87BCC38}"/>
    <cellStyle name="40% - Accent2 22 3 2 2" xfId="1383" xr:uid="{80C793F5-A135-4C4F-A7C1-99DE97C9B73E}"/>
    <cellStyle name="40% - Accent2 22 3 2 2 2" xfId="1384" xr:uid="{38A58C3B-5997-45DE-9F75-7EBFEDD3DA64}"/>
    <cellStyle name="40% - Accent2 22 3 2 2 2 2" xfId="1385" xr:uid="{58E1D432-D07F-46B7-B510-85D4F47D0408}"/>
    <cellStyle name="40% - Accent2 22 3 2 2 2 2 2" xfId="6126" xr:uid="{A78CDE01-CA27-49DE-9671-965EBB2EB845}"/>
    <cellStyle name="40% - Accent2 22 3 2 2 2 2 2 2" xfId="10482" xr:uid="{8A53C783-D047-4A08-80CB-5F4B4ADE100B}"/>
    <cellStyle name="40% - Accent2 22 3 2 2 2 2 3" xfId="6904" xr:uid="{CFF5EB71-28D5-4576-947F-EFD956C25873}"/>
    <cellStyle name="40% - Accent2 22 3 2 2 2 3" xfId="5046" xr:uid="{A0F090AF-FB83-4FAE-B4A8-253B78C654A1}"/>
    <cellStyle name="40% - Accent2 22 3 2 2 2 3 2" xfId="9402" xr:uid="{22A08EBC-0893-4A04-9FF0-B0BBBDDA2BCB}"/>
    <cellStyle name="40% - Accent2 22 3 2 2 2 4" xfId="6903" xr:uid="{873DD788-AC86-4B5C-978A-49E8BC4A9B01}"/>
    <cellStyle name="40% - Accent2 22 3 2 2 3" xfId="1386" xr:uid="{6812C5E4-A955-485D-B6CE-8CDB84D1A172}"/>
    <cellStyle name="40% - Accent2 22 3 2 2 3 2" xfId="5586" xr:uid="{AEF02C8B-F190-463B-A7EB-EAA8361155EF}"/>
    <cellStyle name="40% - Accent2 22 3 2 2 3 2 2" xfId="9942" xr:uid="{5C79A6E5-CF51-40E4-9BD2-A8DE1937CE5B}"/>
    <cellStyle name="40% - Accent2 22 3 2 2 3 3" xfId="6905" xr:uid="{F802EE5A-8E41-407C-B3BC-288D60D3B6CD}"/>
    <cellStyle name="40% - Accent2 22 3 2 2 4" xfId="4506" xr:uid="{D559436F-85B7-40E5-B89B-069972F127DC}"/>
    <cellStyle name="40% - Accent2 22 3 2 2 4 2" xfId="8862" xr:uid="{22F6D8FD-6328-4104-8DE9-E600D239A0DB}"/>
    <cellStyle name="40% - Accent2 22 3 2 2 5" xfId="6902" xr:uid="{B95397D3-0E5D-419C-A4E5-F2D45415C80B}"/>
    <cellStyle name="40% - Accent2 22 3 2 3" xfId="1387" xr:uid="{F16000C6-1BC2-4C60-B7AC-4FA33E80C3C5}"/>
    <cellStyle name="40% - Accent2 22 3 2 3 2" xfId="1388" xr:uid="{69CD5C33-92F8-4970-847B-E6AA8FC55870}"/>
    <cellStyle name="40% - Accent2 22 3 2 3 2 2" xfId="5856" xr:uid="{85BF3FB0-FC5D-437A-88B5-E3C75DC582EC}"/>
    <cellStyle name="40% - Accent2 22 3 2 3 2 2 2" xfId="10212" xr:uid="{DEAE6BA0-F26C-4DEB-8D2E-82138AAF084E}"/>
    <cellStyle name="40% - Accent2 22 3 2 3 2 3" xfId="6907" xr:uid="{03BA0DB7-7DD3-42B1-9C42-2F8A6DD07ADD}"/>
    <cellStyle name="40% - Accent2 22 3 2 3 3" xfId="4776" xr:uid="{C188272B-0C42-4B0F-A7FE-E5FA85393455}"/>
    <cellStyle name="40% - Accent2 22 3 2 3 3 2" xfId="9132" xr:uid="{F30D4462-0FC4-4DAE-86B5-A78CE962A431}"/>
    <cellStyle name="40% - Accent2 22 3 2 3 4" xfId="6906" xr:uid="{5D4B3DEE-9E7B-40C0-A174-554E8A2601D4}"/>
    <cellStyle name="40% - Accent2 22 3 2 4" xfId="1389" xr:uid="{B7757CC5-3035-4760-92F5-DCC12D5F66FC}"/>
    <cellStyle name="40% - Accent2 22 3 2 4 2" xfId="5316" xr:uid="{D18BDE82-AAF3-4250-9908-7BA7DEC8E80F}"/>
    <cellStyle name="40% - Accent2 22 3 2 4 2 2" xfId="9672" xr:uid="{6619EB15-F500-4BD7-84F9-3C9AA0378F04}"/>
    <cellStyle name="40% - Accent2 22 3 2 4 3" xfId="6908" xr:uid="{1AE4DFAC-1206-4B61-916D-73989382A919}"/>
    <cellStyle name="40% - Accent2 22 3 2 5" xfId="4146" xr:uid="{6C068264-C046-4D5C-997E-FCE2AC621159}"/>
    <cellStyle name="40% - Accent2 22 3 2 5 2" xfId="8502" xr:uid="{A4DADE96-57E5-43D5-BA8E-B8BEEBB73AD2}"/>
    <cellStyle name="40% - Accent2 22 3 2 6" xfId="6901" xr:uid="{D61121D0-4934-4764-9E79-FB5C41B4EF02}"/>
    <cellStyle name="40% - Accent2 22 3 3" xfId="1390" xr:uid="{57636373-CFD7-4443-B927-A182A6E89F7B}"/>
    <cellStyle name="40% - Accent2 22 3 3 2" xfId="1391" xr:uid="{EF3C9912-80B3-4371-BCBB-814BFE8A36C5}"/>
    <cellStyle name="40% - Accent2 22 3 3 2 2" xfId="1392" xr:uid="{D92A9BE9-56DC-4A48-B472-2E49D2349A7A}"/>
    <cellStyle name="40% - Accent2 22 3 3 2 2 2" xfId="1393" xr:uid="{86B37128-B98D-426A-A1C3-9F9D38E70748}"/>
    <cellStyle name="40% - Accent2 22 3 3 2 2 2 2" xfId="6021" xr:uid="{BEBD5117-C8EC-4757-B6D0-AD4499D796D1}"/>
    <cellStyle name="40% - Accent2 22 3 3 2 2 2 2 2" xfId="10377" xr:uid="{AF4BF791-064F-4E32-989C-85EBC4AFA71C}"/>
    <cellStyle name="40% - Accent2 22 3 3 2 2 2 3" xfId="6912" xr:uid="{75ACE3D4-FB20-4D5B-8E39-673EE79F511D}"/>
    <cellStyle name="40% - Accent2 22 3 3 2 2 3" xfId="4941" xr:uid="{390D4ABB-2615-4F18-8331-C199460F34D7}"/>
    <cellStyle name="40% - Accent2 22 3 3 2 2 3 2" xfId="9297" xr:uid="{1734D984-63D1-4828-9BC2-D281CECE7483}"/>
    <cellStyle name="40% - Accent2 22 3 3 2 2 4" xfId="6911" xr:uid="{847E6BA7-18F9-4899-9A5F-B645AE023330}"/>
    <cellStyle name="40% - Accent2 22 3 3 2 3" xfId="1394" xr:uid="{E216BEDC-C3CA-4C67-AD56-BE72654BD535}"/>
    <cellStyle name="40% - Accent2 22 3 3 2 3 2" xfId="5481" xr:uid="{B6AE8D48-D1C9-472E-BD7D-8EAD3BF060EF}"/>
    <cellStyle name="40% - Accent2 22 3 3 2 3 2 2" xfId="9837" xr:uid="{B54B0603-86E4-4D11-B3C0-208EBB9E560C}"/>
    <cellStyle name="40% - Accent2 22 3 3 2 3 3" xfId="6913" xr:uid="{CFA84DAC-455E-473F-8B60-85EE0208E529}"/>
    <cellStyle name="40% - Accent2 22 3 3 2 4" xfId="4401" xr:uid="{CED43613-592A-4659-B00E-F09C81D8025B}"/>
    <cellStyle name="40% - Accent2 22 3 3 2 4 2" xfId="8757" xr:uid="{6FB51C99-2002-480E-B232-FFE20D16DDA3}"/>
    <cellStyle name="40% - Accent2 22 3 3 2 5" xfId="6910" xr:uid="{F943BD03-A9EE-4B14-9AC2-E2C3A0AC4B49}"/>
    <cellStyle name="40% - Accent2 22 3 3 3" xfId="1395" xr:uid="{B1485BB7-20B2-48A1-B318-1E755F6A797F}"/>
    <cellStyle name="40% - Accent2 22 3 3 3 2" xfId="1396" xr:uid="{6E18D61F-5246-4C2D-9602-48653C3CE0E7}"/>
    <cellStyle name="40% - Accent2 22 3 3 3 2 2" xfId="5751" xr:uid="{991254FB-FEBC-4F4F-AD13-CF65ED98F07C}"/>
    <cellStyle name="40% - Accent2 22 3 3 3 2 2 2" xfId="10107" xr:uid="{D1149FBE-A66B-4474-BD1F-54636A439F26}"/>
    <cellStyle name="40% - Accent2 22 3 3 3 2 3" xfId="6915" xr:uid="{E1F64686-B2FF-453C-906D-314F5FA653EF}"/>
    <cellStyle name="40% - Accent2 22 3 3 3 3" xfId="4671" xr:uid="{987A8B32-6ECD-470A-BCBD-90B3B47DCDD1}"/>
    <cellStyle name="40% - Accent2 22 3 3 3 3 2" xfId="9027" xr:uid="{A3D0BCBA-81D9-4448-960B-6B82B78AF12D}"/>
    <cellStyle name="40% - Accent2 22 3 3 3 4" xfId="6914" xr:uid="{FC265F92-E1C2-4046-B0AC-19ACFBA63E0E}"/>
    <cellStyle name="40% - Accent2 22 3 3 4" xfId="1397" xr:uid="{E697865D-CE1C-4AC3-B431-AFFD7848822B}"/>
    <cellStyle name="40% - Accent2 22 3 3 4 2" xfId="5211" xr:uid="{F0766CFE-5579-481E-B14E-F7C7A6BA40C9}"/>
    <cellStyle name="40% - Accent2 22 3 3 4 2 2" xfId="9567" xr:uid="{F024CA26-6E8A-4F6F-8725-EC2733C8219F}"/>
    <cellStyle name="40% - Accent2 22 3 3 4 3" xfId="6916" xr:uid="{32FD003F-6F8C-42A1-AB4B-9967985AD2E5}"/>
    <cellStyle name="40% - Accent2 22 3 3 5" xfId="4221" xr:uid="{2B0871B4-04B5-44F2-98D3-64525C4A6211}"/>
    <cellStyle name="40% - Accent2 22 3 3 5 2" xfId="8577" xr:uid="{1BB9BCFB-F6F7-420E-9D3D-BF46007633D9}"/>
    <cellStyle name="40% - Accent2 22 3 3 6" xfId="6909" xr:uid="{693B595E-C1F7-4DDB-A902-3561CDAE06A7}"/>
    <cellStyle name="40% - Accent2 22 3 4" xfId="1398" xr:uid="{859DB126-5268-4672-B7F5-9CC2E5552D76}"/>
    <cellStyle name="40% - Accent2 22 3 4 2" xfId="1399" xr:uid="{B3CB6659-0989-44B0-AFF2-E7E970BD90DA}"/>
    <cellStyle name="40% - Accent2 22 3 4 2 2" xfId="1400" xr:uid="{52755C76-66D7-43AF-88B8-8431FFFB0EDC}"/>
    <cellStyle name="40% - Accent2 22 3 4 2 2 2" xfId="5946" xr:uid="{2AF5E898-BA9E-4A03-BCE6-0D78CA1915B2}"/>
    <cellStyle name="40% - Accent2 22 3 4 2 2 2 2" xfId="10302" xr:uid="{13078343-2C2D-4B6A-8F72-5E6EFD683885}"/>
    <cellStyle name="40% - Accent2 22 3 4 2 2 3" xfId="6919" xr:uid="{732DCDB3-A1A9-4C0D-B4AB-2CB54204CF37}"/>
    <cellStyle name="40% - Accent2 22 3 4 2 3" xfId="4866" xr:uid="{858F69AE-FF95-43F7-A71B-9138A7593217}"/>
    <cellStyle name="40% - Accent2 22 3 4 2 3 2" xfId="9222" xr:uid="{46B13CF3-1B36-474B-96CD-7BDAE5A6B3A1}"/>
    <cellStyle name="40% - Accent2 22 3 4 2 4" xfId="6918" xr:uid="{A72E8093-8004-401A-B363-8CF6F44631ED}"/>
    <cellStyle name="40% - Accent2 22 3 4 3" xfId="1401" xr:uid="{8AF404BE-9F1B-43D3-B32B-E614EB8AE163}"/>
    <cellStyle name="40% - Accent2 22 3 4 3 2" xfId="5406" xr:uid="{3BEB7243-FB21-4D35-A3F1-EC2406BDEB8C}"/>
    <cellStyle name="40% - Accent2 22 3 4 3 2 2" xfId="9762" xr:uid="{5FAF4E63-A77D-4507-80EE-A52B65CE28FF}"/>
    <cellStyle name="40% - Accent2 22 3 4 3 3" xfId="6920" xr:uid="{C9ACA2B0-0E75-4723-BA7B-0264B31F49FF}"/>
    <cellStyle name="40% - Accent2 22 3 4 4" xfId="4326" xr:uid="{D7AB428C-196B-445E-9002-16B9BD214D57}"/>
    <cellStyle name="40% - Accent2 22 3 4 4 2" xfId="8682" xr:uid="{616698BC-41C8-4A7A-BBF0-6D3EC61E6E7B}"/>
    <cellStyle name="40% - Accent2 22 3 4 5" xfId="6917" xr:uid="{8750D5C5-2B46-441B-9FF9-A492C96D478C}"/>
    <cellStyle name="40% - Accent2 22 3 5" xfId="1402" xr:uid="{ADCFD9AD-434A-4428-BC8B-34A6B01C1ABA}"/>
    <cellStyle name="40% - Accent2 22 3 5 2" xfId="1403" xr:uid="{930186D8-1C64-4D45-AA4F-7551DD10417F}"/>
    <cellStyle name="40% - Accent2 22 3 5 2 2" xfId="5676" xr:uid="{659BAA4F-605A-422A-AF89-E41999AC4940}"/>
    <cellStyle name="40% - Accent2 22 3 5 2 2 2" xfId="10032" xr:uid="{4CE85F38-9B2E-43E1-BB1F-2A0F5EECAA71}"/>
    <cellStyle name="40% - Accent2 22 3 5 2 3" xfId="6922" xr:uid="{757E4992-9FA3-43D8-BBA0-AE4A72A5701D}"/>
    <cellStyle name="40% - Accent2 22 3 5 3" xfId="4596" xr:uid="{490B259E-8E94-4FF5-906E-6FB8745E78F9}"/>
    <cellStyle name="40% - Accent2 22 3 5 3 2" xfId="8952" xr:uid="{FA23E5DF-C66B-4504-9940-4FBEBE68F43D}"/>
    <cellStyle name="40% - Accent2 22 3 5 4" xfId="6921" xr:uid="{6E0E37EB-A830-4828-84A3-902DA381F55A}"/>
    <cellStyle name="40% - Accent2 22 3 6" xfId="1404" xr:uid="{E724F953-D136-45BC-BF68-3F7F8F0E655B}"/>
    <cellStyle name="40% - Accent2 22 3 6 2" xfId="5136" xr:uid="{3FC2EA5D-1DAC-4951-AEDF-6B7DEA4FE070}"/>
    <cellStyle name="40% - Accent2 22 3 6 2 2" xfId="9492" xr:uid="{A6A6F662-ED66-4BAB-A281-4A533173A5B8}"/>
    <cellStyle name="40% - Accent2 22 3 6 3" xfId="6923" xr:uid="{E144AB82-930F-4F10-98D0-10000D188E9F}"/>
    <cellStyle name="40% - Accent2 22 3 7" xfId="4041" xr:uid="{FCDD7B76-F5C3-4D00-9D59-5166AA7D430C}"/>
    <cellStyle name="40% - Accent2 22 3 7 2" xfId="8397" xr:uid="{61244E18-3031-42DF-B3B0-75D6B089F996}"/>
    <cellStyle name="40% - Accent2 22 3 8" xfId="6900" xr:uid="{AA26CFB6-EA76-4AF2-B630-926A192EC531}"/>
    <cellStyle name="40% - Accent2 22 4" xfId="1405" xr:uid="{EDF3088D-EFD5-42C0-BB2C-FCD2570D2585}"/>
    <cellStyle name="40% - Accent2 22 4 2" xfId="1406" xr:uid="{A7F73719-2835-4E5D-A64E-7FBB2140A000}"/>
    <cellStyle name="40% - Accent2 22 4 2 2" xfId="1407" xr:uid="{B173AE68-8B7D-40B2-92C1-00E86545C869}"/>
    <cellStyle name="40% - Accent2 22 4 2 2 2" xfId="1408" xr:uid="{B9FB5F5F-AC39-45A6-B66D-E8C24DC18FDB}"/>
    <cellStyle name="40% - Accent2 22 4 2 2 2 2" xfId="6081" xr:uid="{0DD0BF3F-3259-496F-B30F-4A97DF8C8346}"/>
    <cellStyle name="40% - Accent2 22 4 2 2 2 2 2" xfId="10437" xr:uid="{D092C3E2-C6DD-496C-9DDD-D66C9472C2B6}"/>
    <cellStyle name="40% - Accent2 22 4 2 2 2 3" xfId="6927" xr:uid="{F958ABB8-14F3-40EA-94C7-EBDE954F894C}"/>
    <cellStyle name="40% - Accent2 22 4 2 2 3" xfId="5001" xr:uid="{3AC9DEB7-AF63-4A9A-83D1-365FDD5E5567}"/>
    <cellStyle name="40% - Accent2 22 4 2 2 3 2" xfId="9357" xr:uid="{DFBEA38E-F0F5-4A35-A0D3-1C873EC95BB6}"/>
    <cellStyle name="40% - Accent2 22 4 2 2 4" xfId="6926" xr:uid="{6A5436F9-4FF7-45E0-9142-3C94395F1ECE}"/>
    <cellStyle name="40% - Accent2 22 4 2 3" xfId="1409" xr:uid="{71DF7279-B74D-4E14-BFAB-8FB4F302C009}"/>
    <cellStyle name="40% - Accent2 22 4 2 3 2" xfId="5541" xr:uid="{5D3D397D-8060-426A-BEBF-A71E2A0D4433}"/>
    <cellStyle name="40% - Accent2 22 4 2 3 2 2" xfId="9897" xr:uid="{A5D3D3E2-4D15-4D69-8CD7-0A067AD69F8F}"/>
    <cellStyle name="40% - Accent2 22 4 2 3 3" xfId="6928" xr:uid="{7B78C893-A914-466A-8294-55D6F2421DE2}"/>
    <cellStyle name="40% - Accent2 22 4 2 4" xfId="4461" xr:uid="{E1C7DB66-4677-4A36-A82C-3526F4BF5AB2}"/>
    <cellStyle name="40% - Accent2 22 4 2 4 2" xfId="8817" xr:uid="{FFF28CA1-5896-4C92-B8B5-B4E996F389FE}"/>
    <cellStyle name="40% - Accent2 22 4 2 5" xfId="6925" xr:uid="{8F5C1970-C843-4031-8CEE-58EEA2080B8D}"/>
    <cellStyle name="40% - Accent2 22 4 3" xfId="1410" xr:uid="{C98F08D1-FB60-474C-902F-D4B60FE8A247}"/>
    <cellStyle name="40% - Accent2 22 4 3 2" xfId="1411" xr:uid="{85A7D3BC-571C-481D-AEB0-27751D498A55}"/>
    <cellStyle name="40% - Accent2 22 4 3 2 2" xfId="5811" xr:uid="{72065CF6-7671-4662-99ED-69046CF94E0B}"/>
    <cellStyle name="40% - Accent2 22 4 3 2 2 2" xfId="10167" xr:uid="{6B5BDDA3-F998-4B90-9E9D-43BCF9954A1F}"/>
    <cellStyle name="40% - Accent2 22 4 3 2 3" xfId="6930" xr:uid="{0F511C72-CE0F-45CA-833C-9CCB0A76EFB8}"/>
    <cellStyle name="40% - Accent2 22 4 3 3" xfId="4731" xr:uid="{785D121F-EC45-42A2-A121-D4799BE45FE5}"/>
    <cellStyle name="40% - Accent2 22 4 3 3 2" xfId="9087" xr:uid="{7AA671E3-B6A6-4778-84E1-F5E41AF57F3D}"/>
    <cellStyle name="40% - Accent2 22 4 3 4" xfId="6929" xr:uid="{9AEA8D01-F48E-4A0E-ACBE-7A37BB34C42D}"/>
    <cellStyle name="40% - Accent2 22 4 4" xfId="1412" xr:uid="{B6CDA767-ECB9-445A-80C5-CDF2A53E58FF}"/>
    <cellStyle name="40% - Accent2 22 4 4 2" xfId="5271" xr:uid="{B13E1766-D3D3-44E1-A55E-C29EEC951B01}"/>
    <cellStyle name="40% - Accent2 22 4 4 2 2" xfId="9627" xr:uid="{02C60DB8-F2E0-4F35-9D0F-859F2CCD7024}"/>
    <cellStyle name="40% - Accent2 22 4 4 3" xfId="6931" xr:uid="{7EF3B3C4-0EA6-49AA-97F9-0598DD2D563D}"/>
    <cellStyle name="40% - Accent2 22 4 5" xfId="4101" xr:uid="{BA461023-BABF-4B6D-8EB9-0FC40C7242D1}"/>
    <cellStyle name="40% - Accent2 22 4 5 2" xfId="8457" xr:uid="{6CAB05E4-7684-41F6-B8E7-949B15BFE0C4}"/>
    <cellStyle name="40% - Accent2 22 4 6" xfId="6924" xr:uid="{E22E65B0-D7E0-42FC-BA24-FB95B57A4919}"/>
    <cellStyle name="40% - Accent2 22 5" xfId="1413" xr:uid="{FFF90CE4-6E6E-4CBA-820B-08E25A404469}"/>
    <cellStyle name="40% - Accent2 22 5 2" xfId="1414" xr:uid="{99CE7378-69DE-4A9C-864A-E6148564150C}"/>
    <cellStyle name="40% - Accent2 22 5 2 2" xfId="1415" xr:uid="{25430760-BEC7-45BF-9944-6C94F89F8F2F}"/>
    <cellStyle name="40% - Accent2 22 5 2 2 2" xfId="1416" xr:uid="{C6E853FE-1C03-4B96-85BA-3DED68FD85AB}"/>
    <cellStyle name="40% - Accent2 22 5 2 2 2 2" xfId="5991" xr:uid="{2C578A13-CED9-48E7-BF0D-B558919ED152}"/>
    <cellStyle name="40% - Accent2 22 5 2 2 2 2 2" xfId="10347" xr:uid="{5EF256D8-B24C-4340-92C7-CCFB8BD9DD46}"/>
    <cellStyle name="40% - Accent2 22 5 2 2 2 3" xfId="6935" xr:uid="{D7BF03F0-C18B-4EA9-ADB1-F0219245CCE3}"/>
    <cellStyle name="40% - Accent2 22 5 2 2 3" xfId="4911" xr:uid="{AD79175C-7180-4EBD-A919-339D932F3E7C}"/>
    <cellStyle name="40% - Accent2 22 5 2 2 3 2" xfId="9267" xr:uid="{1A661E3D-0C35-4749-83CD-1D77B2B5316A}"/>
    <cellStyle name="40% - Accent2 22 5 2 2 4" xfId="6934" xr:uid="{BBA29FEA-045F-40DA-9A35-59F349656263}"/>
    <cellStyle name="40% - Accent2 22 5 2 3" xfId="1417" xr:uid="{EA7541A6-6526-4DAC-AF84-E0A9A8328436}"/>
    <cellStyle name="40% - Accent2 22 5 2 3 2" xfId="5451" xr:uid="{A8208FAF-B967-4EBA-9D89-1D493A4089D7}"/>
    <cellStyle name="40% - Accent2 22 5 2 3 2 2" xfId="9807" xr:uid="{18811F10-745C-400F-A0D5-2174EF7B70CC}"/>
    <cellStyle name="40% - Accent2 22 5 2 3 3" xfId="6936" xr:uid="{15D4146E-8CDA-46AD-A54A-3BD0127A67D8}"/>
    <cellStyle name="40% - Accent2 22 5 2 4" xfId="4371" xr:uid="{7E1D22A6-B798-4202-9C6B-4649BFF32DDA}"/>
    <cellStyle name="40% - Accent2 22 5 2 4 2" xfId="8727" xr:uid="{3D0807CA-CD68-4551-A228-C26B57758184}"/>
    <cellStyle name="40% - Accent2 22 5 2 5" xfId="6933" xr:uid="{066296C1-5DAF-4C39-82AC-3C567E43724D}"/>
    <cellStyle name="40% - Accent2 22 5 3" xfId="1418" xr:uid="{884B286F-267F-433E-ABA5-57FD54CCDCE3}"/>
    <cellStyle name="40% - Accent2 22 5 3 2" xfId="1419" xr:uid="{21A5350E-58E6-4417-A1DC-C7133DEDF634}"/>
    <cellStyle name="40% - Accent2 22 5 3 2 2" xfId="5721" xr:uid="{A10F6481-C85B-42AF-993D-449A73C7A3EB}"/>
    <cellStyle name="40% - Accent2 22 5 3 2 2 2" xfId="10077" xr:uid="{A6D0749B-2184-4B4B-A90F-3C57C57B149F}"/>
    <cellStyle name="40% - Accent2 22 5 3 2 3" xfId="6938" xr:uid="{2FBBCF70-DE18-4790-A0C3-A356483CA9C3}"/>
    <cellStyle name="40% - Accent2 22 5 3 3" xfId="4641" xr:uid="{BA2965EF-3158-4410-84F4-111E71E65C28}"/>
    <cellStyle name="40% - Accent2 22 5 3 3 2" xfId="8997" xr:uid="{201788DE-712F-4A55-9A74-2346ECFF6404}"/>
    <cellStyle name="40% - Accent2 22 5 3 4" xfId="6937" xr:uid="{D8F3C38B-CE54-4554-A5F4-3420706FCBC7}"/>
    <cellStyle name="40% - Accent2 22 5 4" xfId="1420" xr:uid="{90171ACF-D56F-4F04-8339-916CC50096C7}"/>
    <cellStyle name="40% - Accent2 22 5 4 2" xfId="5181" xr:uid="{C633D74A-FC38-4E34-B64C-DF8C03B1F277}"/>
    <cellStyle name="40% - Accent2 22 5 4 2 2" xfId="9537" xr:uid="{D0BDE7DF-2523-4A8B-8CD6-9216BE97DE5A}"/>
    <cellStyle name="40% - Accent2 22 5 4 3" xfId="6939" xr:uid="{FCD2D636-C312-42FB-BA68-0663C4ACD17C}"/>
    <cellStyle name="40% - Accent2 22 5 5" xfId="4191" xr:uid="{7F9FDBDE-57EA-4F23-8882-813113D6A917}"/>
    <cellStyle name="40% - Accent2 22 5 5 2" xfId="8547" xr:uid="{58E3E63D-5E50-40F2-A741-B94B1CC11C37}"/>
    <cellStyle name="40% - Accent2 22 5 6" xfId="6932" xr:uid="{5D1AAC5D-0D0B-4875-90B5-C69EE45E0AE9}"/>
    <cellStyle name="40% - Accent2 22 6" xfId="1421" xr:uid="{D14F8A9B-98EB-4125-8FE3-C95DF5768595}"/>
    <cellStyle name="40% - Accent2 22 6 2" xfId="1422" xr:uid="{1E306134-A2B6-4686-873A-8A80FDBEFA64}"/>
    <cellStyle name="40% - Accent2 22 6 2 2" xfId="1423" xr:uid="{233160A8-C529-4FEB-B4CB-2FFF1B84C3B8}"/>
    <cellStyle name="40% - Accent2 22 6 2 2 2" xfId="5901" xr:uid="{3C4BF832-AA29-4350-B87E-1EDC232CC707}"/>
    <cellStyle name="40% - Accent2 22 6 2 2 2 2" xfId="10257" xr:uid="{161ED29D-8500-4F82-A0A6-6ADAD836C029}"/>
    <cellStyle name="40% - Accent2 22 6 2 2 3" xfId="6942" xr:uid="{D3D22F9D-C696-4C17-AC1F-C30041E45FB2}"/>
    <cellStyle name="40% - Accent2 22 6 2 3" xfId="4821" xr:uid="{B94DE11C-2B9B-49E2-853D-7FFD7C70584B}"/>
    <cellStyle name="40% - Accent2 22 6 2 3 2" xfId="9177" xr:uid="{15A663F6-5FAD-411F-99F2-45B393A32F22}"/>
    <cellStyle name="40% - Accent2 22 6 2 4" xfId="6941" xr:uid="{872E969D-8B4E-4129-B053-F33EE5704323}"/>
    <cellStyle name="40% - Accent2 22 6 3" xfId="1424" xr:uid="{DE3F560B-2702-473A-BA17-09E589D815CC}"/>
    <cellStyle name="40% - Accent2 22 6 3 2" xfId="5361" xr:uid="{D23859CF-933B-422E-A46B-07182FBBC9BF}"/>
    <cellStyle name="40% - Accent2 22 6 3 2 2" xfId="9717" xr:uid="{5A38B757-5B08-4AD9-B033-24EDE747C2C5}"/>
    <cellStyle name="40% - Accent2 22 6 3 3" xfId="6943" xr:uid="{52BB930F-7825-412B-9FE6-5A34434293EC}"/>
    <cellStyle name="40% - Accent2 22 6 4" xfId="4281" xr:uid="{7B4D5C28-59A1-4BA9-ABA9-1EEC6B2A9121}"/>
    <cellStyle name="40% - Accent2 22 6 4 2" xfId="8637" xr:uid="{70E70F49-0476-4C84-8A86-06C65615CD07}"/>
    <cellStyle name="40% - Accent2 22 6 5" xfId="6940" xr:uid="{E6715FA2-54F3-4F2E-96E8-36D7A7DCAD0D}"/>
    <cellStyle name="40% - Accent2 22 7" xfId="1425" xr:uid="{2318C265-5E21-422F-93AC-79FB4616946A}"/>
    <cellStyle name="40% - Accent2 22 7 2" xfId="1426" xr:uid="{74C195A3-4AE5-4D66-A8B0-A2065EEB745E}"/>
    <cellStyle name="40% - Accent2 22 7 2 2" xfId="5631" xr:uid="{5042F5D1-AB3F-470A-9AAE-5024E234932B}"/>
    <cellStyle name="40% - Accent2 22 7 2 2 2" xfId="9987" xr:uid="{7DA73AC2-CC04-4830-A1AA-DA4C9D6D1145}"/>
    <cellStyle name="40% - Accent2 22 7 2 3" xfId="6945" xr:uid="{CB5798FC-6587-4B72-B052-773B2D2580BE}"/>
    <cellStyle name="40% - Accent2 22 7 3" xfId="4551" xr:uid="{DA804DDD-23B3-4B57-BABA-F4907BD3C5C7}"/>
    <cellStyle name="40% - Accent2 22 7 3 2" xfId="8907" xr:uid="{088251B8-9A64-4049-A094-81DD3418023F}"/>
    <cellStyle name="40% - Accent2 22 7 4" xfId="6944" xr:uid="{29C05842-D4E8-402F-BDC9-017828521695}"/>
    <cellStyle name="40% - Accent2 22 8" xfId="1427" xr:uid="{1BB0BE08-5188-48D7-B029-8F2664F3575B}"/>
    <cellStyle name="40% - Accent2 22 8 2" xfId="5091" xr:uid="{7C939D84-C0F7-40E4-BAED-7AAB434E0E44}"/>
    <cellStyle name="40% - Accent2 22 8 2 2" xfId="9447" xr:uid="{E38603DB-6355-4F59-ACB9-BD5E57136C7A}"/>
    <cellStyle name="40% - Accent2 22 8 3" xfId="6946" xr:uid="{8011BCE3-7085-4714-9CBE-B924E38DD2F2}"/>
    <cellStyle name="40% - Accent2 22 9" xfId="4010" xr:uid="{11C89E2E-C8DB-42E8-928F-76C0CF5C19FB}"/>
    <cellStyle name="40% - Accent2 22 9 2" xfId="8367" xr:uid="{6C490A4B-2A46-4A90-9C00-81A6B6D4D9EB}"/>
    <cellStyle name="40% - Accent2 3" xfId="1428" xr:uid="{C64EE523-1986-4C55-9348-7B5C7758018F}"/>
    <cellStyle name="40% - Accent2 4" xfId="1429" xr:uid="{9DCFBB06-81E3-4972-AFD1-9AB1B25AA6EF}"/>
    <cellStyle name="40% - Accent2 5" xfId="1430" xr:uid="{8DA405AF-5443-48A3-B6C9-9D6A9D1EB265}"/>
    <cellStyle name="40% - Accent2 6" xfId="1431" xr:uid="{22BD937F-FA1B-407F-A691-73D5EE0FF277}"/>
    <cellStyle name="40% - Accent2 7" xfId="1432" xr:uid="{19D94D45-D365-4550-9EFE-926C00A18341}"/>
    <cellStyle name="40% - Accent2 8" xfId="1433" xr:uid="{F066ADFF-E0DE-47F1-8260-6C3B9DF1D118}"/>
    <cellStyle name="40% - Accent2 9" xfId="1434" xr:uid="{40829510-9C9F-4CCF-832C-0CD30A7319A4}"/>
    <cellStyle name="40% - Accent3 10" xfId="1435" xr:uid="{405F18B7-0770-4B4F-A9CF-59EA643680B8}"/>
    <cellStyle name="40% - Accent3 11" xfId="1436" xr:uid="{87D5E7F0-4CE8-470C-B6EA-EA72171198F6}"/>
    <cellStyle name="40% - Accent3 12" xfId="1437" xr:uid="{D846EEDB-F77E-45EE-8697-FEE3621F53A1}"/>
    <cellStyle name="40% - Accent3 13" xfId="1438" xr:uid="{F329FB33-1229-49FD-BB8C-2A7FAAE2306E}"/>
    <cellStyle name="40% - Accent3 14" xfId="1439" xr:uid="{8765C6EC-7F59-4E63-9142-40815CFD8079}"/>
    <cellStyle name="40% - Accent3 15" xfId="1440" xr:uid="{A179D8A6-7407-4345-AC06-4407E029383A}"/>
    <cellStyle name="40% - Accent3 16" xfId="1441" xr:uid="{A5608569-B3A4-47BA-9292-73EA204449DA}"/>
    <cellStyle name="40% - Accent3 17" xfId="1442" xr:uid="{B23BCFF9-49BF-44AD-AB8A-1427F398C4C0}"/>
    <cellStyle name="40% - Accent3 18" xfId="1443" xr:uid="{8A0EA38D-C491-4DC5-B54F-DF73604AF648}"/>
    <cellStyle name="40% - Accent3 19" xfId="1444" xr:uid="{BED3CA00-00A9-4328-9923-BACF17A66195}"/>
    <cellStyle name="40% - Accent3 2" xfId="1445" xr:uid="{820261AA-F101-462E-82E3-934BBABA685F}"/>
    <cellStyle name="40% - Accent3 20" xfId="1446" xr:uid="{B7622943-77C2-4FFB-A3BE-F8218EE0831F}"/>
    <cellStyle name="40% - Accent3 21" xfId="1447" xr:uid="{B905DA6E-88E3-454E-8857-6F71A52F8DDA}"/>
    <cellStyle name="40% - Accent3 22" xfId="1448" xr:uid="{4389815D-8D95-44DE-840E-94FCEF349606}"/>
    <cellStyle name="40% - Accent3 22 10" xfId="6947" xr:uid="{CE6446C1-BA3D-461C-92E4-FF43FC6872EB}"/>
    <cellStyle name="40% - Accent3 22 2" xfId="1449" xr:uid="{32F616C6-65C4-47DC-9DB6-57D2BBFAE480}"/>
    <cellStyle name="40% - Accent3 22 2 2" xfId="1450" xr:uid="{4FA3CCFB-4231-4838-BAAC-DBE42ADBC9BE}"/>
    <cellStyle name="40% - Accent3 22 2 2 2" xfId="1451" xr:uid="{814BF62D-4F87-48F9-BF47-28891FA931AF}"/>
    <cellStyle name="40% - Accent3 22 2 2 2 2" xfId="1452" xr:uid="{59F24747-D59C-4F70-A482-61DE1FDB2582}"/>
    <cellStyle name="40% - Accent3 22 2 2 2 2 2" xfId="1453" xr:uid="{B4B96211-EB24-4F25-A803-581A0F569126}"/>
    <cellStyle name="40% - Accent3 22 2 2 2 2 2 2" xfId="1454" xr:uid="{203A386F-4A0B-4992-AE80-3B5FC05AFCB6}"/>
    <cellStyle name="40% - Accent3 22 2 2 2 2 2 2 2" xfId="6141" xr:uid="{D7428F6C-78C1-427C-91B1-C662CE078769}"/>
    <cellStyle name="40% - Accent3 22 2 2 2 2 2 2 2 2" xfId="10497" xr:uid="{EB396DC5-D490-4D91-9FE3-66C9DCE5E270}"/>
    <cellStyle name="40% - Accent3 22 2 2 2 2 2 2 3" xfId="6953" xr:uid="{4C4CC692-792C-4FCC-B226-F527443FCE7E}"/>
    <cellStyle name="40% - Accent3 22 2 2 2 2 2 3" xfId="5061" xr:uid="{A590B1B9-54BF-44E8-8213-10CDC12AB889}"/>
    <cellStyle name="40% - Accent3 22 2 2 2 2 2 3 2" xfId="9417" xr:uid="{8AAC2FB5-5206-48DC-82FC-8D7ACAC46846}"/>
    <cellStyle name="40% - Accent3 22 2 2 2 2 2 4" xfId="6952" xr:uid="{6C092B4C-3E7E-4DA7-8BA5-42516095327B}"/>
    <cellStyle name="40% - Accent3 22 2 2 2 2 3" xfId="1455" xr:uid="{DFE05F3B-F154-4864-9125-BDB63E75A76E}"/>
    <cellStyle name="40% - Accent3 22 2 2 2 2 3 2" xfId="5601" xr:uid="{794934E5-62DF-4D8F-97C5-BA6D3A54CFE5}"/>
    <cellStyle name="40% - Accent3 22 2 2 2 2 3 2 2" xfId="9957" xr:uid="{5F576992-9D32-421A-B886-4F0BE826C826}"/>
    <cellStyle name="40% - Accent3 22 2 2 2 2 3 3" xfId="6954" xr:uid="{E68454D0-282D-4420-8AE9-CC61A2AFA151}"/>
    <cellStyle name="40% - Accent3 22 2 2 2 2 4" xfId="4521" xr:uid="{BC43FB4B-7CDA-4612-B390-115FA638B828}"/>
    <cellStyle name="40% - Accent3 22 2 2 2 2 4 2" xfId="8877" xr:uid="{6093F73C-CD47-455A-B09C-2F0D0919EB2C}"/>
    <cellStyle name="40% - Accent3 22 2 2 2 2 5" xfId="6951" xr:uid="{4BA6F097-6A86-4CA0-86B0-11C824954787}"/>
    <cellStyle name="40% - Accent3 22 2 2 2 3" xfId="1456" xr:uid="{D219D1C4-F214-44BD-9202-397856B8BDB8}"/>
    <cellStyle name="40% - Accent3 22 2 2 2 3 2" xfId="1457" xr:uid="{FE7E61A3-A10A-4B57-9304-A87A1EC87282}"/>
    <cellStyle name="40% - Accent3 22 2 2 2 3 2 2" xfId="5871" xr:uid="{191E9E21-BD17-4616-BB7E-DC087530290C}"/>
    <cellStyle name="40% - Accent3 22 2 2 2 3 2 2 2" xfId="10227" xr:uid="{1928B122-925C-4AED-952A-553828B516C2}"/>
    <cellStyle name="40% - Accent3 22 2 2 2 3 2 3" xfId="6956" xr:uid="{D78B6CE2-8CE9-46A8-B7AD-9D2CE75D3082}"/>
    <cellStyle name="40% - Accent3 22 2 2 2 3 3" xfId="4791" xr:uid="{EFA9BE8F-E2EF-4D13-B80C-2D10F76734D0}"/>
    <cellStyle name="40% - Accent3 22 2 2 2 3 3 2" xfId="9147" xr:uid="{7486A898-984F-4794-9536-4B0E6D1C558B}"/>
    <cellStyle name="40% - Accent3 22 2 2 2 3 4" xfId="6955" xr:uid="{A4EB1CF0-AC00-4272-BC3B-5AE37C4EA1B8}"/>
    <cellStyle name="40% - Accent3 22 2 2 2 4" xfId="1458" xr:uid="{AD0C9D4A-E5A3-4C0C-99A4-08F7D89326B2}"/>
    <cellStyle name="40% - Accent3 22 2 2 2 4 2" xfId="5331" xr:uid="{273AF752-6799-46AD-97E7-475E1B65629B}"/>
    <cellStyle name="40% - Accent3 22 2 2 2 4 2 2" xfId="9687" xr:uid="{8EA44017-A700-40CA-A45A-6D754D00C36F}"/>
    <cellStyle name="40% - Accent3 22 2 2 2 4 3" xfId="6957" xr:uid="{6D74E385-66BE-4C0B-A0F2-338103E19C6B}"/>
    <cellStyle name="40% - Accent3 22 2 2 2 5" xfId="4161" xr:uid="{3BAE86E3-7646-4C10-8D62-5CDA56BC22C0}"/>
    <cellStyle name="40% - Accent3 22 2 2 2 5 2" xfId="8517" xr:uid="{D2F56352-A72F-4369-9C75-ACA71F9F7DBB}"/>
    <cellStyle name="40% - Accent3 22 2 2 2 6" xfId="6950" xr:uid="{9387F831-C632-4F4D-B027-6E50833D5C2D}"/>
    <cellStyle name="40% - Accent3 22 2 2 3" xfId="1459" xr:uid="{D95AE368-772D-4198-8A72-809F30D1B7F4}"/>
    <cellStyle name="40% - Accent3 22 2 2 3 2" xfId="1460" xr:uid="{AE69A5F0-1FC4-47C2-8435-9772B2458B78}"/>
    <cellStyle name="40% - Accent3 22 2 2 3 2 2" xfId="1461" xr:uid="{04CF7A64-FC85-4F0C-9044-14B8FEC1B014}"/>
    <cellStyle name="40% - Accent3 22 2 2 3 2 2 2" xfId="1462" xr:uid="{3C1D548E-F552-456F-A402-53E2069A89F9}"/>
    <cellStyle name="40% - Accent3 22 2 2 3 2 2 2 2" xfId="6023" xr:uid="{2D6B6369-0AB2-4F13-B2F5-6F180118EF90}"/>
    <cellStyle name="40% - Accent3 22 2 2 3 2 2 2 2 2" xfId="10379" xr:uid="{EA71FAFB-4904-452E-AFF4-8505E5ABB8BF}"/>
    <cellStyle name="40% - Accent3 22 2 2 3 2 2 2 3" xfId="6961" xr:uid="{18AB48C4-A537-46B9-91E7-C665B211E57E}"/>
    <cellStyle name="40% - Accent3 22 2 2 3 2 2 3" xfId="4943" xr:uid="{BBF9FB78-9679-4196-8292-2C6C2234F2F5}"/>
    <cellStyle name="40% - Accent3 22 2 2 3 2 2 3 2" xfId="9299" xr:uid="{C249BC2C-FCF8-4C50-A0D7-50B48A0FB765}"/>
    <cellStyle name="40% - Accent3 22 2 2 3 2 2 4" xfId="6960" xr:uid="{76DE7318-2506-4AE7-B810-2925DA56A4F2}"/>
    <cellStyle name="40% - Accent3 22 2 2 3 2 3" xfId="1463" xr:uid="{BDCDF80B-A076-4A71-BBC6-4FCD7F95B003}"/>
    <cellStyle name="40% - Accent3 22 2 2 3 2 3 2" xfId="5483" xr:uid="{04791676-45C4-4A38-A5F7-D824E600C92F}"/>
    <cellStyle name="40% - Accent3 22 2 2 3 2 3 2 2" xfId="9839" xr:uid="{5EB3729C-6D02-4CBC-A70D-78C5BB865008}"/>
    <cellStyle name="40% - Accent3 22 2 2 3 2 3 3" xfId="6962" xr:uid="{B2FE75EA-EE60-46F2-B0D6-1055DE20DDEA}"/>
    <cellStyle name="40% - Accent3 22 2 2 3 2 4" xfId="4403" xr:uid="{0D26200A-090D-47B9-A1EB-08C3C64353EB}"/>
    <cellStyle name="40% - Accent3 22 2 2 3 2 4 2" xfId="8759" xr:uid="{84359B86-7935-4FE7-9C1A-C416590B4CAF}"/>
    <cellStyle name="40% - Accent3 22 2 2 3 2 5" xfId="6959" xr:uid="{436AE3E8-68B9-436F-8F88-F24581B7608E}"/>
    <cellStyle name="40% - Accent3 22 2 2 3 3" xfId="1464" xr:uid="{8587FDCB-97AC-4F73-A8A6-33F3E108FFBC}"/>
    <cellStyle name="40% - Accent3 22 2 2 3 3 2" xfId="1465" xr:uid="{DBDFC653-760D-43BA-9386-338A887F5120}"/>
    <cellStyle name="40% - Accent3 22 2 2 3 3 2 2" xfId="5753" xr:uid="{89760897-15B3-4A61-9DA1-8FB6F4E57D1E}"/>
    <cellStyle name="40% - Accent3 22 2 2 3 3 2 2 2" xfId="10109" xr:uid="{88BC8552-D33A-4ACA-95D5-5323A10B68B0}"/>
    <cellStyle name="40% - Accent3 22 2 2 3 3 2 3" xfId="6964" xr:uid="{50F173F1-BAC7-4328-9B74-72A6ED76AED6}"/>
    <cellStyle name="40% - Accent3 22 2 2 3 3 3" xfId="4673" xr:uid="{47E093F7-0642-4D5B-BB3B-3B29944E7A95}"/>
    <cellStyle name="40% - Accent3 22 2 2 3 3 3 2" xfId="9029" xr:uid="{4BCA0F5C-D491-4C85-A4B2-042306446F92}"/>
    <cellStyle name="40% - Accent3 22 2 2 3 3 4" xfId="6963" xr:uid="{AE2D141F-BF7A-48FC-BFC0-5DBC59BC26C8}"/>
    <cellStyle name="40% - Accent3 22 2 2 3 4" xfId="1466" xr:uid="{5C5C1237-C6C9-4359-89EA-02D54B1EF662}"/>
    <cellStyle name="40% - Accent3 22 2 2 3 4 2" xfId="5213" xr:uid="{55889E4E-9A93-4E42-A39B-F27D7DABF8CA}"/>
    <cellStyle name="40% - Accent3 22 2 2 3 4 2 2" xfId="9569" xr:uid="{284513E0-BFC4-475D-B3C3-B6EB77ECF484}"/>
    <cellStyle name="40% - Accent3 22 2 2 3 4 3" xfId="6965" xr:uid="{5C316B21-A4A3-494B-903A-832ADF6B3946}"/>
    <cellStyle name="40% - Accent3 22 2 2 3 5" xfId="4223" xr:uid="{F74E9EC0-C885-40E6-821B-F0C3E7F6E484}"/>
    <cellStyle name="40% - Accent3 22 2 2 3 5 2" xfId="8579" xr:uid="{A31B48E9-14B8-4148-B7AB-7CE511B1CA4F}"/>
    <cellStyle name="40% - Accent3 22 2 2 3 6" xfId="6958" xr:uid="{52DD7C66-BFFB-4231-A0E5-1D1E18A7CC1E}"/>
    <cellStyle name="40% - Accent3 22 2 2 4" xfId="1467" xr:uid="{27EBBE3D-E02F-4290-BD62-A30664FBF254}"/>
    <cellStyle name="40% - Accent3 22 2 2 4 2" xfId="1468" xr:uid="{F13A40E8-ED5D-4A4F-B21C-C17A61D1323F}"/>
    <cellStyle name="40% - Accent3 22 2 2 4 2 2" xfId="1469" xr:uid="{BCA04974-581F-483C-AB0D-FD3FC1B65402}"/>
    <cellStyle name="40% - Accent3 22 2 2 4 2 2 2" xfId="5961" xr:uid="{EBA69104-D035-48FA-AF1B-E595979A1111}"/>
    <cellStyle name="40% - Accent3 22 2 2 4 2 2 2 2" xfId="10317" xr:uid="{BF3E762E-F12F-47F9-8C75-8422248CAE28}"/>
    <cellStyle name="40% - Accent3 22 2 2 4 2 2 3" xfId="6968" xr:uid="{36A38E8C-3925-479A-BD80-9F4E6B8E7D7A}"/>
    <cellStyle name="40% - Accent3 22 2 2 4 2 3" xfId="4881" xr:uid="{4510FE2A-FF65-4B1F-97D1-0FDFF0FCAC00}"/>
    <cellStyle name="40% - Accent3 22 2 2 4 2 3 2" xfId="9237" xr:uid="{9CAEE60A-815A-4C00-A12C-2125D2A2D1E0}"/>
    <cellStyle name="40% - Accent3 22 2 2 4 2 4" xfId="6967" xr:uid="{64D58FF9-A9D9-4D93-9698-7DBA50D06A23}"/>
    <cellStyle name="40% - Accent3 22 2 2 4 3" xfId="1470" xr:uid="{E8F0FBD5-C584-4EC5-94B9-46A63EE5F07F}"/>
    <cellStyle name="40% - Accent3 22 2 2 4 3 2" xfId="5421" xr:uid="{BF937FDA-52CC-4EE9-82E0-41D2E9D10E0E}"/>
    <cellStyle name="40% - Accent3 22 2 2 4 3 2 2" xfId="9777" xr:uid="{82C37574-C164-418E-9F1C-D9503A5CA713}"/>
    <cellStyle name="40% - Accent3 22 2 2 4 3 3" xfId="6969" xr:uid="{B384B7AA-DEAD-4738-B91C-95D377BF80E8}"/>
    <cellStyle name="40% - Accent3 22 2 2 4 4" xfId="4341" xr:uid="{94D3F4D6-3113-4ED1-AF35-3C9343FEB97F}"/>
    <cellStyle name="40% - Accent3 22 2 2 4 4 2" xfId="8697" xr:uid="{DFD346AE-4BEA-4174-B7A5-4154BAF9D77B}"/>
    <cellStyle name="40% - Accent3 22 2 2 4 5" xfId="6966" xr:uid="{BE10D463-D0BA-4245-853A-82903DCCB93A}"/>
    <cellStyle name="40% - Accent3 22 2 2 5" xfId="1471" xr:uid="{C7438635-AEF2-4A5F-AF89-9CA00B45B01C}"/>
    <cellStyle name="40% - Accent3 22 2 2 5 2" xfId="1472" xr:uid="{6E08B125-CE58-48DD-82E6-63DE99CE1B7E}"/>
    <cellStyle name="40% - Accent3 22 2 2 5 2 2" xfId="5691" xr:uid="{48C34B00-6DD2-419F-9B4C-352A443F108F}"/>
    <cellStyle name="40% - Accent3 22 2 2 5 2 2 2" xfId="10047" xr:uid="{1887595D-CAA2-48C6-ACDA-69591D69901F}"/>
    <cellStyle name="40% - Accent3 22 2 2 5 2 3" xfId="6971" xr:uid="{EE9EE957-18F5-4377-9F4F-EBB69803C837}"/>
    <cellStyle name="40% - Accent3 22 2 2 5 3" xfId="4611" xr:uid="{30AE6417-D469-464E-B5FF-60767E1055E5}"/>
    <cellStyle name="40% - Accent3 22 2 2 5 3 2" xfId="8967" xr:uid="{637E3C2B-2F8A-4C28-B0C0-96D78FD9EDFE}"/>
    <cellStyle name="40% - Accent3 22 2 2 5 4" xfId="6970" xr:uid="{418291DB-563E-4D73-B684-AF5D2BF305A4}"/>
    <cellStyle name="40% - Accent3 22 2 2 6" xfId="1473" xr:uid="{A2BC2093-802B-4CE2-BBDE-ADB13BE1C6FC}"/>
    <cellStyle name="40% - Accent3 22 2 2 6 2" xfId="5151" xr:uid="{18631A1B-5480-4670-A531-3C15AE688149}"/>
    <cellStyle name="40% - Accent3 22 2 2 6 2 2" xfId="9507" xr:uid="{9125CC53-BDA0-497E-A008-0BF8EA6CE9D8}"/>
    <cellStyle name="40% - Accent3 22 2 2 6 3" xfId="6972" xr:uid="{AE1F95E5-8351-4B5D-9AC9-5488F36FC53F}"/>
    <cellStyle name="40% - Accent3 22 2 2 7" xfId="4043" xr:uid="{4EED6EB9-A2F8-4852-BE0E-B6B6A888EF78}"/>
    <cellStyle name="40% - Accent3 22 2 2 7 2" xfId="8399" xr:uid="{38E2D266-E98D-42B9-A1CD-455821D6BBA5}"/>
    <cellStyle name="40% - Accent3 22 2 2 8" xfId="6949" xr:uid="{2ED2F679-EFDA-4374-A0B2-991BA38BAEDB}"/>
    <cellStyle name="40% - Accent3 22 2 3" xfId="1474" xr:uid="{EEA2E556-CA66-4B2D-BA08-C3BA082777F5}"/>
    <cellStyle name="40% - Accent3 22 2 3 2" xfId="1475" xr:uid="{3500FE60-D78B-4928-83EB-933C1CB4A93F}"/>
    <cellStyle name="40% - Accent3 22 2 3 2 2" xfId="1476" xr:uid="{FE3718A5-97FA-4B0F-8B21-1D9476505396}"/>
    <cellStyle name="40% - Accent3 22 2 3 2 2 2" xfId="1477" xr:uid="{4F27CC30-FE21-4BAC-9156-E2F4FF722F22}"/>
    <cellStyle name="40% - Accent3 22 2 3 2 2 2 2" xfId="6096" xr:uid="{92B486FC-88BA-4CA3-B51F-F9C2BA1FDD2A}"/>
    <cellStyle name="40% - Accent3 22 2 3 2 2 2 2 2" xfId="10452" xr:uid="{1C5F12AE-629B-44F1-8403-D587692BAE0A}"/>
    <cellStyle name="40% - Accent3 22 2 3 2 2 2 3" xfId="6976" xr:uid="{8DE7F884-4FED-4F3E-9D38-711E8FDDD33D}"/>
    <cellStyle name="40% - Accent3 22 2 3 2 2 3" xfId="5016" xr:uid="{AA5F4A9E-FE75-4D72-B29B-5CD3CBF2C3A2}"/>
    <cellStyle name="40% - Accent3 22 2 3 2 2 3 2" xfId="9372" xr:uid="{2349979C-2A6C-4194-97DE-1F8CC2A7BF4D}"/>
    <cellStyle name="40% - Accent3 22 2 3 2 2 4" xfId="6975" xr:uid="{1580EB38-F42F-4E56-87F7-BA3BA98DD958}"/>
    <cellStyle name="40% - Accent3 22 2 3 2 3" xfId="1478" xr:uid="{A54D3213-8B9D-46FC-A923-A0B2B39D877A}"/>
    <cellStyle name="40% - Accent3 22 2 3 2 3 2" xfId="5556" xr:uid="{12E7C5FB-C97B-41D4-9A36-70A8AFFD5C13}"/>
    <cellStyle name="40% - Accent3 22 2 3 2 3 2 2" xfId="9912" xr:uid="{6002F179-F20D-4FDA-8EC8-B660135C3A00}"/>
    <cellStyle name="40% - Accent3 22 2 3 2 3 3" xfId="6977" xr:uid="{5FE933AD-A08A-49D3-B737-394B02E50099}"/>
    <cellStyle name="40% - Accent3 22 2 3 2 4" xfId="4476" xr:uid="{240ACCF3-5795-4D37-B0FE-757DCCF7638F}"/>
    <cellStyle name="40% - Accent3 22 2 3 2 4 2" xfId="8832" xr:uid="{3EE32889-7085-4CA6-A93E-7C5E74F90E01}"/>
    <cellStyle name="40% - Accent3 22 2 3 2 5" xfId="6974" xr:uid="{812AE87A-3535-4AD2-82DF-6FF373130F8B}"/>
    <cellStyle name="40% - Accent3 22 2 3 3" xfId="1479" xr:uid="{A88AC1E3-D5C0-4E9E-9B42-526E1AA320D8}"/>
    <cellStyle name="40% - Accent3 22 2 3 3 2" xfId="1480" xr:uid="{D69F0109-533C-4AC7-9882-25E671157E1A}"/>
    <cellStyle name="40% - Accent3 22 2 3 3 2 2" xfId="5826" xr:uid="{6F9240FD-D097-4DAF-B0AC-54DCC659F852}"/>
    <cellStyle name="40% - Accent3 22 2 3 3 2 2 2" xfId="10182" xr:uid="{2AF483B9-F504-4852-ABE2-A710001B2F3E}"/>
    <cellStyle name="40% - Accent3 22 2 3 3 2 3" xfId="6979" xr:uid="{98F3A181-02A4-447B-8F12-716949B03BBB}"/>
    <cellStyle name="40% - Accent3 22 2 3 3 3" xfId="4746" xr:uid="{33B2D8D0-8479-4287-8247-81CC284A6610}"/>
    <cellStyle name="40% - Accent3 22 2 3 3 3 2" xfId="9102" xr:uid="{507B6F6A-AE54-4AD2-8A92-8190E4E14EBF}"/>
    <cellStyle name="40% - Accent3 22 2 3 3 4" xfId="6978" xr:uid="{72DF37E3-0A31-4A86-9B9F-DA010AEC6357}"/>
    <cellStyle name="40% - Accent3 22 2 3 4" xfId="1481" xr:uid="{E83D118B-3BE9-4DE8-971D-4E28EBFBB1CD}"/>
    <cellStyle name="40% - Accent3 22 2 3 4 2" xfId="5286" xr:uid="{6C9E50F5-94D4-4C8A-AA96-5BF665E091F0}"/>
    <cellStyle name="40% - Accent3 22 2 3 4 2 2" xfId="9642" xr:uid="{48474487-798D-4B3E-9450-99ECD104CA61}"/>
    <cellStyle name="40% - Accent3 22 2 3 4 3" xfId="6980" xr:uid="{76A9211E-C755-4CAF-9A93-D9AE93ADD6F1}"/>
    <cellStyle name="40% - Accent3 22 2 3 5" xfId="4116" xr:uid="{48A7380F-1EA6-4242-8599-F5141C6232FC}"/>
    <cellStyle name="40% - Accent3 22 2 3 5 2" xfId="8472" xr:uid="{4A1C2685-ED7A-4821-8DD2-C4968AF0291C}"/>
    <cellStyle name="40% - Accent3 22 2 3 6" xfId="6973" xr:uid="{C48E3388-CCF3-4D75-81D1-D1D01212EA1A}"/>
    <cellStyle name="40% - Accent3 22 2 4" xfId="1482" xr:uid="{34DD054C-2726-4FF2-AB43-895B1DE9698F}"/>
    <cellStyle name="40% - Accent3 22 2 4 2" xfId="1483" xr:uid="{C597BF64-A41F-43B6-A337-0985E4BE62D0}"/>
    <cellStyle name="40% - Accent3 22 2 4 2 2" xfId="1484" xr:uid="{63EC7479-B9A9-49B5-A1B9-A7F5500C3D4F}"/>
    <cellStyle name="40% - Accent3 22 2 4 2 2 2" xfId="1485" xr:uid="{E7EC43AF-A904-4415-9D7D-D2B897618494}"/>
    <cellStyle name="40% - Accent3 22 2 4 2 2 2 2" xfId="6022" xr:uid="{5158F543-1F21-4037-9FFD-0E51FEC982D6}"/>
    <cellStyle name="40% - Accent3 22 2 4 2 2 2 2 2" xfId="10378" xr:uid="{327A14F1-AE87-46E4-A994-E8695D97F2A3}"/>
    <cellStyle name="40% - Accent3 22 2 4 2 2 2 3" xfId="6984" xr:uid="{6A7D5948-3514-4DE2-89A0-4F3CA889DBB3}"/>
    <cellStyle name="40% - Accent3 22 2 4 2 2 3" xfId="4942" xr:uid="{56BAB99C-C2C9-437F-A01E-01291E32D31A}"/>
    <cellStyle name="40% - Accent3 22 2 4 2 2 3 2" xfId="9298" xr:uid="{AB0085CE-BFF7-4ED2-B639-453E35BA368C}"/>
    <cellStyle name="40% - Accent3 22 2 4 2 2 4" xfId="6983" xr:uid="{163183A0-CE0E-4EDC-BB6F-8F094984EF64}"/>
    <cellStyle name="40% - Accent3 22 2 4 2 3" xfId="1486" xr:uid="{539DFD31-6008-41B5-9C33-EA8DF74CFD53}"/>
    <cellStyle name="40% - Accent3 22 2 4 2 3 2" xfId="5482" xr:uid="{AB42C445-757E-4026-8FAF-3ECFB6EE6E3B}"/>
    <cellStyle name="40% - Accent3 22 2 4 2 3 2 2" xfId="9838" xr:uid="{BD226E90-DF8F-49B2-8CEF-FD8AB8136A2E}"/>
    <cellStyle name="40% - Accent3 22 2 4 2 3 3" xfId="6985" xr:uid="{07CEC05A-DB26-4DC6-9A97-83DE1996846E}"/>
    <cellStyle name="40% - Accent3 22 2 4 2 4" xfId="4402" xr:uid="{7B43C182-B6D7-4B0F-B584-3BA8C27F733E}"/>
    <cellStyle name="40% - Accent3 22 2 4 2 4 2" xfId="8758" xr:uid="{1BDEBB0F-2240-4E14-9BE8-563A6E505C5A}"/>
    <cellStyle name="40% - Accent3 22 2 4 2 5" xfId="6982" xr:uid="{BAA85A84-63DD-45F6-A693-CE8C97614D82}"/>
    <cellStyle name="40% - Accent3 22 2 4 3" xfId="1487" xr:uid="{220FF283-F50C-4E64-BAB8-8682F6407F2D}"/>
    <cellStyle name="40% - Accent3 22 2 4 3 2" xfId="1488" xr:uid="{EA4F985E-F04A-44D6-8B75-0CB2D70693EF}"/>
    <cellStyle name="40% - Accent3 22 2 4 3 2 2" xfId="5752" xr:uid="{178E0490-8E68-4039-8EB3-78C03D26129E}"/>
    <cellStyle name="40% - Accent3 22 2 4 3 2 2 2" xfId="10108" xr:uid="{73AC3A41-1F5F-441D-8778-FB2F987153EC}"/>
    <cellStyle name="40% - Accent3 22 2 4 3 2 3" xfId="6987" xr:uid="{0EC38D86-7371-4329-AFAD-182B3268509D}"/>
    <cellStyle name="40% - Accent3 22 2 4 3 3" xfId="4672" xr:uid="{90AEC1B2-7DB6-4C1F-92B0-F0FBF81311F6}"/>
    <cellStyle name="40% - Accent3 22 2 4 3 3 2" xfId="9028" xr:uid="{546F60D5-E1B8-438B-840B-8B1F321678AC}"/>
    <cellStyle name="40% - Accent3 22 2 4 3 4" xfId="6986" xr:uid="{6A2FAB9F-D57C-4667-8FEC-4870FF3EA567}"/>
    <cellStyle name="40% - Accent3 22 2 4 4" xfId="1489" xr:uid="{1E94C264-F719-426D-8CA3-8531EE2D6E14}"/>
    <cellStyle name="40% - Accent3 22 2 4 4 2" xfId="5212" xr:uid="{D669B3B6-2E45-4417-AAFD-800CF6F7D564}"/>
    <cellStyle name="40% - Accent3 22 2 4 4 2 2" xfId="9568" xr:uid="{66FF63BC-8D59-4AF3-8A7B-F8A817DC3B05}"/>
    <cellStyle name="40% - Accent3 22 2 4 4 3" xfId="6988" xr:uid="{70DBB6FB-2FBD-4FFD-AE90-B7513987420F}"/>
    <cellStyle name="40% - Accent3 22 2 4 5" xfId="4222" xr:uid="{5251B489-D940-480D-A88C-05A8C512B1CE}"/>
    <cellStyle name="40% - Accent3 22 2 4 5 2" xfId="8578" xr:uid="{C9F46F1E-0163-4992-A3BA-03A4F04EC27E}"/>
    <cellStyle name="40% - Accent3 22 2 4 6" xfId="6981" xr:uid="{84688319-5FCE-4F17-8D02-3FC1CCCABFEC}"/>
    <cellStyle name="40% - Accent3 22 2 5" xfId="1490" xr:uid="{68BC2D53-B03A-455C-BFF9-928F581757E8}"/>
    <cellStyle name="40% - Accent3 22 2 5 2" xfId="1491" xr:uid="{1CF7DC64-ECDF-40B0-92C4-2D73072A56B9}"/>
    <cellStyle name="40% - Accent3 22 2 5 2 2" xfId="1492" xr:uid="{F7060C9F-A157-41FF-A4C3-3BA0DD505A18}"/>
    <cellStyle name="40% - Accent3 22 2 5 2 2 2" xfId="5916" xr:uid="{52A536B9-6E1A-4379-A6E0-436747DCBC51}"/>
    <cellStyle name="40% - Accent3 22 2 5 2 2 2 2" xfId="10272" xr:uid="{B364CD88-7445-4DFB-BB54-3B04C89C1B43}"/>
    <cellStyle name="40% - Accent3 22 2 5 2 2 3" xfId="6991" xr:uid="{DFCFFED1-6645-4E87-8BB2-F3E0D58618E5}"/>
    <cellStyle name="40% - Accent3 22 2 5 2 3" xfId="4836" xr:uid="{A182BDFA-D375-4F64-B951-FF9FE48A1423}"/>
    <cellStyle name="40% - Accent3 22 2 5 2 3 2" xfId="9192" xr:uid="{301EEB7C-E843-4EBF-B7D6-42C4F3C389A3}"/>
    <cellStyle name="40% - Accent3 22 2 5 2 4" xfId="6990" xr:uid="{1375913E-2F3E-441A-853D-89801739D03E}"/>
    <cellStyle name="40% - Accent3 22 2 5 3" xfId="1493" xr:uid="{5679CFF2-07C6-404B-B49E-A7B1A50DA198}"/>
    <cellStyle name="40% - Accent3 22 2 5 3 2" xfId="5376" xr:uid="{E51C89E4-ED46-4C93-98B0-A185807C5488}"/>
    <cellStyle name="40% - Accent3 22 2 5 3 2 2" xfId="9732" xr:uid="{72264E3D-DDB6-4486-869D-ACA248D3F33A}"/>
    <cellStyle name="40% - Accent3 22 2 5 3 3" xfId="6992" xr:uid="{BD19F69B-02F3-4EC5-9F1D-97B532982DB7}"/>
    <cellStyle name="40% - Accent3 22 2 5 4" xfId="4296" xr:uid="{537863CB-B87B-433C-AB54-4FF66449D246}"/>
    <cellStyle name="40% - Accent3 22 2 5 4 2" xfId="8652" xr:uid="{62087DF1-5695-4EB6-8E87-7E3E5B86BA7F}"/>
    <cellStyle name="40% - Accent3 22 2 5 5" xfId="6989" xr:uid="{9709DC44-39ED-4717-8001-777D5AE5C0F0}"/>
    <cellStyle name="40% - Accent3 22 2 6" xfId="1494" xr:uid="{34D9CA6F-99B2-46C1-964A-9C4BB71A510A}"/>
    <cellStyle name="40% - Accent3 22 2 6 2" xfId="1495" xr:uid="{62E22AEF-CAD4-4E31-873F-2FD8D8235974}"/>
    <cellStyle name="40% - Accent3 22 2 6 2 2" xfId="5646" xr:uid="{D5C953C1-3B80-4877-A833-262A40B7C390}"/>
    <cellStyle name="40% - Accent3 22 2 6 2 2 2" xfId="10002" xr:uid="{86E319A9-D4B6-4F17-B245-AF88620A7BC5}"/>
    <cellStyle name="40% - Accent3 22 2 6 2 3" xfId="6994" xr:uid="{B55A5A8D-D61B-4F8C-BB4D-BE20E471682F}"/>
    <cellStyle name="40% - Accent3 22 2 6 3" xfId="4566" xr:uid="{C64F6DC3-30F9-4C95-8547-6A5A04054982}"/>
    <cellStyle name="40% - Accent3 22 2 6 3 2" xfId="8922" xr:uid="{8A990730-4531-4145-BAA6-7EE5D79CC5F3}"/>
    <cellStyle name="40% - Accent3 22 2 6 4" xfId="6993" xr:uid="{7A55C6DD-DA9C-4C22-A9A6-B830223ED5EC}"/>
    <cellStyle name="40% - Accent3 22 2 7" xfId="1496" xr:uid="{BC3DCAC5-5357-4EC3-BA07-2560D4047991}"/>
    <cellStyle name="40% - Accent3 22 2 7 2" xfId="5106" xr:uid="{66BACBFA-52BD-4BAC-AAB5-071AEBD85067}"/>
    <cellStyle name="40% - Accent3 22 2 7 2 2" xfId="9462" xr:uid="{1DBAA104-7641-430A-AF9E-82C3B74407CB}"/>
    <cellStyle name="40% - Accent3 22 2 7 3" xfId="6995" xr:uid="{14E49AEE-4858-4DE2-9ED5-70F2745195BD}"/>
    <cellStyle name="40% - Accent3 22 2 8" xfId="4042" xr:uid="{662A71BA-3E81-4E23-9BC2-6D8BD96DB144}"/>
    <cellStyle name="40% - Accent3 22 2 8 2" xfId="8398" xr:uid="{AA23FF07-CA20-4FC3-8CF6-7058409E416D}"/>
    <cellStyle name="40% - Accent3 22 2 9" xfId="6948" xr:uid="{FD602D86-8DA7-4641-988D-29F72FA6F8F9}"/>
    <cellStyle name="40% - Accent3 22 3" xfId="1497" xr:uid="{BF24E484-A3E3-4C0D-B465-A07C668E5C95}"/>
    <cellStyle name="40% - Accent3 22 3 2" xfId="1498" xr:uid="{AE35514D-C908-4D4D-B540-F63AC38BFFA5}"/>
    <cellStyle name="40% - Accent3 22 3 2 2" xfId="1499" xr:uid="{CA745D82-9CB4-4E68-B635-3787EF39A77B}"/>
    <cellStyle name="40% - Accent3 22 3 2 2 2" xfId="1500" xr:uid="{6812BB36-FFB5-4413-B633-49F6476F0639}"/>
    <cellStyle name="40% - Accent3 22 3 2 2 2 2" xfId="1501" xr:uid="{34E29211-0959-424E-BC6F-9E472404C07C}"/>
    <cellStyle name="40% - Accent3 22 3 2 2 2 2 2" xfId="6127" xr:uid="{5E3F29FF-152D-4EAA-A912-43CA865D3C01}"/>
    <cellStyle name="40% - Accent3 22 3 2 2 2 2 2 2" xfId="10483" xr:uid="{2C44BC87-7DE9-4C75-A1D5-817154542F36}"/>
    <cellStyle name="40% - Accent3 22 3 2 2 2 2 3" xfId="7000" xr:uid="{C80159E9-2AF1-4A48-9BC2-80A65AD47D13}"/>
    <cellStyle name="40% - Accent3 22 3 2 2 2 3" xfId="5047" xr:uid="{0879B08C-0333-4D78-B68D-F5B998562C65}"/>
    <cellStyle name="40% - Accent3 22 3 2 2 2 3 2" xfId="9403" xr:uid="{00F5DA09-204E-4959-B6F1-700F7F129F3B}"/>
    <cellStyle name="40% - Accent3 22 3 2 2 2 4" xfId="6999" xr:uid="{AE3C5DC5-C366-429D-9C55-579BB46361F6}"/>
    <cellStyle name="40% - Accent3 22 3 2 2 3" xfId="1502" xr:uid="{A87CCE0E-D9B3-4E09-883B-7F7ED6D48872}"/>
    <cellStyle name="40% - Accent3 22 3 2 2 3 2" xfId="5587" xr:uid="{EECBB01B-D19D-4E7A-B62C-01A28F69825F}"/>
    <cellStyle name="40% - Accent3 22 3 2 2 3 2 2" xfId="9943" xr:uid="{ECC55FF4-168D-4804-8654-DC158A2E168B}"/>
    <cellStyle name="40% - Accent3 22 3 2 2 3 3" xfId="7001" xr:uid="{7EE05A58-BFAB-41D9-A91C-826E3C20907E}"/>
    <cellStyle name="40% - Accent3 22 3 2 2 4" xfId="4507" xr:uid="{1819D6D4-FCEF-4B7B-8380-D729A8400B80}"/>
    <cellStyle name="40% - Accent3 22 3 2 2 4 2" xfId="8863" xr:uid="{859C89B9-7152-47BD-B9BF-7FAA27F7A64E}"/>
    <cellStyle name="40% - Accent3 22 3 2 2 5" xfId="6998" xr:uid="{F1CA8291-0F04-4769-AC0C-A242906B346E}"/>
    <cellStyle name="40% - Accent3 22 3 2 3" xfId="1503" xr:uid="{1F544111-7B1E-4ABB-8FA7-EEC9230B0F2B}"/>
    <cellStyle name="40% - Accent3 22 3 2 3 2" xfId="1504" xr:uid="{A6644481-AC2C-4F82-991D-8C91416EA51C}"/>
    <cellStyle name="40% - Accent3 22 3 2 3 2 2" xfId="5857" xr:uid="{4E73F397-7D33-492B-9F98-0C0A425D03D2}"/>
    <cellStyle name="40% - Accent3 22 3 2 3 2 2 2" xfId="10213" xr:uid="{EB045E2C-4E8B-47CE-B0EB-9741320C7E02}"/>
    <cellStyle name="40% - Accent3 22 3 2 3 2 3" xfId="7003" xr:uid="{1B0FE153-B437-4190-897F-1A086E970F54}"/>
    <cellStyle name="40% - Accent3 22 3 2 3 3" xfId="4777" xr:uid="{C1DC5B40-FDEF-44CC-B72B-5FF01012818C}"/>
    <cellStyle name="40% - Accent3 22 3 2 3 3 2" xfId="9133" xr:uid="{B11EF107-8DA1-465C-8879-079123E0599B}"/>
    <cellStyle name="40% - Accent3 22 3 2 3 4" xfId="7002" xr:uid="{F121AE72-40D6-4060-A573-8102C9F5315D}"/>
    <cellStyle name="40% - Accent3 22 3 2 4" xfId="1505" xr:uid="{707EE90C-7795-4134-99C4-AFDADD057726}"/>
    <cellStyle name="40% - Accent3 22 3 2 4 2" xfId="5317" xr:uid="{4D7E3553-DC1C-4160-81B5-7794F433CE84}"/>
    <cellStyle name="40% - Accent3 22 3 2 4 2 2" xfId="9673" xr:uid="{C0EB6A6A-3939-447F-B3D9-5B46AE3C104D}"/>
    <cellStyle name="40% - Accent3 22 3 2 4 3" xfId="7004" xr:uid="{B2FF8F3A-585D-4384-89AF-118789AC2FF9}"/>
    <cellStyle name="40% - Accent3 22 3 2 5" xfId="4147" xr:uid="{DD2CE18E-A331-4495-83A3-7905664D2D17}"/>
    <cellStyle name="40% - Accent3 22 3 2 5 2" xfId="8503" xr:uid="{F7FC0A1C-772F-4F6F-A6F8-C8B400C62CF4}"/>
    <cellStyle name="40% - Accent3 22 3 2 6" xfId="6997" xr:uid="{40C874D2-7831-4254-B247-0D98A94CF346}"/>
    <cellStyle name="40% - Accent3 22 3 3" xfId="1506" xr:uid="{5D93148B-EBDB-4A5C-8202-6F99179CF95D}"/>
    <cellStyle name="40% - Accent3 22 3 3 2" xfId="1507" xr:uid="{4A63E791-9B45-4BBE-A321-C66D876D3D85}"/>
    <cellStyle name="40% - Accent3 22 3 3 2 2" xfId="1508" xr:uid="{12848E97-DDC5-4B3C-A08B-28DDCE5EB9BC}"/>
    <cellStyle name="40% - Accent3 22 3 3 2 2 2" xfId="1509" xr:uid="{FEE67CAC-61EC-41EE-A52C-DEBCE8231DE4}"/>
    <cellStyle name="40% - Accent3 22 3 3 2 2 2 2" xfId="6024" xr:uid="{6856DC2A-162A-4404-A26D-AF51143B7EEE}"/>
    <cellStyle name="40% - Accent3 22 3 3 2 2 2 2 2" xfId="10380" xr:uid="{004409E8-F23A-4FCE-A59D-6E0FABA4586F}"/>
    <cellStyle name="40% - Accent3 22 3 3 2 2 2 3" xfId="7008" xr:uid="{8B756869-EB30-4D8D-A8D7-617CE8CB20D2}"/>
    <cellStyle name="40% - Accent3 22 3 3 2 2 3" xfId="4944" xr:uid="{70FD2B30-D1BE-444F-9754-F8B65E1C0BDF}"/>
    <cellStyle name="40% - Accent3 22 3 3 2 2 3 2" xfId="9300" xr:uid="{BFE2C049-7836-4EF4-B8DF-2CDA2128BC32}"/>
    <cellStyle name="40% - Accent3 22 3 3 2 2 4" xfId="7007" xr:uid="{9F18B0D9-62F6-4F8F-958E-D81C3BC5ADA5}"/>
    <cellStyle name="40% - Accent3 22 3 3 2 3" xfId="1510" xr:uid="{9FD51C37-FA49-4F1A-AFC2-A951645E832E}"/>
    <cellStyle name="40% - Accent3 22 3 3 2 3 2" xfId="5484" xr:uid="{1D1E28EA-2587-46FE-8C77-DF02CDE6F0CD}"/>
    <cellStyle name="40% - Accent3 22 3 3 2 3 2 2" xfId="9840" xr:uid="{8AC32BB4-6A2C-4285-A839-283A9EE1F674}"/>
    <cellStyle name="40% - Accent3 22 3 3 2 3 3" xfId="7009" xr:uid="{C4C07ACF-FF68-42FF-9528-465BB4A79AC3}"/>
    <cellStyle name="40% - Accent3 22 3 3 2 4" xfId="4404" xr:uid="{7A44CE9D-142F-4CBD-875C-ECB30BEF0D15}"/>
    <cellStyle name="40% - Accent3 22 3 3 2 4 2" xfId="8760" xr:uid="{3A1FB0CA-1681-42D8-A99C-B22AC4D78C8D}"/>
    <cellStyle name="40% - Accent3 22 3 3 2 5" xfId="7006" xr:uid="{6CFDA0E8-8BCE-4946-90E6-8586CE41CC24}"/>
    <cellStyle name="40% - Accent3 22 3 3 3" xfId="1511" xr:uid="{4CF4373C-D89C-4997-A00D-7E8E7DA47FD9}"/>
    <cellStyle name="40% - Accent3 22 3 3 3 2" xfId="1512" xr:uid="{1532B0C6-CC92-47A8-A0CC-2D1DE4AEB140}"/>
    <cellStyle name="40% - Accent3 22 3 3 3 2 2" xfId="5754" xr:uid="{2BB51C12-87C6-4009-AD45-73319797945D}"/>
    <cellStyle name="40% - Accent3 22 3 3 3 2 2 2" xfId="10110" xr:uid="{42817741-9503-4ED8-BE6C-E22C2EB02114}"/>
    <cellStyle name="40% - Accent3 22 3 3 3 2 3" xfId="7011" xr:uid="{3628888D-EB95-4FC5-B0FB-B42070A4C10C}"/>
    <cellStyle name="40% - Accent3 22 3 3 3 3" xfId="4674" xr:uid="{6748DAFD-E8C1-4C89-AF28-D39882CA7C78}"/>
    <cellStyle name="40% - Accent3 22 3 3 3 3 2" xfId="9030" xr:uid="{209F468C-B4E0-4413-A129-27669AFF68A3}"/>
    <cellStyle name="40% - Accent3 22 3 3 3 4" xfId="7010" xr:uid="{5321A0DD-EDB5-47BA-A310-27251706CF94}"/>
    <cellStyle name="40% - Accent3 22 3 3 4" xfId="1513" xr:uid="{A4615102-56DA-46C3-A646-21588321C65A}"/>
    <cellStyle name="40% - Accent3 22 3 3 4 2" xfId="5214" xr:uid="{64E75A6E-33DB-4764-B86A-92A72B9F3E71}"/>
    <cellStyle name="40% - Accent3 22 3 3 4 2 2" xfId="9570" xr:uid="{7D448BE5-5634-4AD2-B795-ECE92A891345}"/>
    <cellStyle name="40% - Accent3 22 3 3 4 3" xfId="7012" xr:uid="{8D6D391D-B6C6-438A-81A5-D53F25CB783F}"/>
    <cellStyle name="40% - Accent3 22 3 3 5" xfId="4224" xr:uid="{4F1BDF03-00C0-4C24-B966-DF8BD7DC3078}"/>
    <cellStyle name="40% - Accent3 22 3 3 5 2" xfId="8580" xr:uid="{21172446-37D6-49FB-9403-2030C0B5390F}"/>
    <cellStyle name="40% - Accent3 22 3 3 6" xfId="7005" xr:uid="{11E35E13-7B9B-4025-A982-F8F81C1440DE}"/>
    <cellStyle name="40% - Accent3 22 3 4" xfId="1514" xr:uid="{DC4C3931-354A-4904-9F46-5CD377C40927}"/>
    <cellStyle name="40% - Accent3 22 3 4 2" xfId="1515" xr:uid="{99E7E47F-A5DB-4E9D-A3FE-0AC21EDE31F9}"/>
    <cellStyle name="40% - Accent3 22 3 4 2 2" xfId="1516" xr:uid="{2320A37A-3928-41EA-B7A4-CD71D736F307}"/>
    <cellStyle name="40% - Accent3 22 3 4 2 2 2" xfId="5947" xr:uid="{C513F8F7-0E10-4122-BF84-B4D4DAF9900C}"/>
    <cellStyle name="40% - Accent3 22 3 4 2 2 2 2" xfId="10303" xr:uid="{69DCD957-AEC8-4000-9180-C566F6BB555C}"/>
    <cellStyle name="40% - Accent3 22 3 4 2 2 3" xfId="7015" xr:uid="{648C7F0C-074F-4C6F-AC8E-18D975058AC5}"/>
    <cellStyle name="40% - Accent3 22 3 4 2 3" xfId="4867" xr:uid="{C737821F-47C7-4586-AB4A-5B26344DDCAA}"/>
    <cellStyle name="40% - Accent3 22 3 4 2 3 2" xfId="9223" xr:uid="{1F855FFF-0D67-4985-BA68-A52F1272B00E}"/>
    <cellStyle name="40% - Accent3 22 3 4 2 4" xfId="7014" xr:uid="{BFB7A3B7-335D-4DEC-853B-058466536682}"/>
    <cellStyle name="40% - Accent3 22 3 4 3" xfId="1517" xr:uid="{A98EC2CC-A9FA-4EE9-A2C1-F5EE6A42452C}"/>
    <cellStyle name="40% - Accent3 22 3 4 3 2" xfId="5407" xr:uid="{702C226B-8030-4E74-8E0D-21F540CE93FB}"/>
    <cellStyle name="40% - Accent3 22 3 4 3 2 2" xfId="9763" xr:uid="{A5EDCDD1-42DC-46E2-8B5E-33C72B984A48}"/>
    <cellStyle name="40% - Accent3 22 3 4 3 3" xfId="7016" xr:uid="{2CD81B94-674F-4FDD-AA96-A32E4145352B}"/>
    <cellStyle name="40% - Accent3 22 3 4 4" xfId="4327" xr:uid="{D8E62E59-BC80-4C6E-A167-67BD2504D2D6}"/>
    <cellStyle name="40% - Accent3 22 3 4 4 2" xfId="8683" xr:uid="{ECAE28BB-2309-41BA-9067-A9DA1AC15533}"/>
    <cellStyle name="40% - Accent3 22 3 4 5" xfId="7013" xr:uid="{6A181CF1-AF09-42BB-ACFB-4AB3DF140EDF}"/>
    <cellStyle name="40% - Accent3 22 3 5" xfId="1518" xr:uid="{17A71A18-32D0-43B1-BE1B-51A00E8983CE}"/>
    <cellStyle name="40% - Accent3 22 3 5 2" xfId="1519" xr:uid="{0CB04897-E1FE-4DB7-91D0-F4AF86168000}"/>
    <cellStyle name="40% - Accent3 22 3 5 2 2" xfId="5677" xr:uid="{7DDFEAF4-5242-4C44-92F8-44DE36FECBC6}"/>
    <cellStyle name="40% - Accent3 22 3 5 2 2 2" xfId="10033" xr:uid="{170AA9D9-76C3-406A-962F-22904C84A226}"/>
    <cellStyle name="40% - Accent3 22 3 5 2 3" xfId="7018" xr:uid="{096A3A8B-09B3-400D-980B-613DEB672028}"/>
    <cellStyle name="40% - Accent3 22 3 5 3" xfId="4597" xr:uid="{700664A4-D16C-4E8F-AA64-32006D12FF3A}"/>
    <cellStyle name="40% - Accent3 22 3 5 3 2" xfId="8953" xr:uid="{743EFE0F-0DE2-48A2-B689-D4661279E5F0}"/>
    <cellStyle name="40% - Accent3 22 3 5 4" xfId="7017" xr:uid="{59415345-A480-41C3-B592-251F85CBA061}"/>
    <cellStyle name="40% - Accent3 22 3 6" xfId="1520" xr:uid="{A37D021B-1527-4011-9622-375AB2EF7F98}"/>
    <cellStyle name="40% - Accent3 22 3 6 2" xfId="5137" xr:uid="{82DA61E9-B55A-4C2D-B597-F5834D6A6280}"/>
    <cellStyle name="40% - Accent3 22 3 6 2 2" xfId="9493" xr:uid="{61592DD3-B70D-4E99-85B3-E17963FD43BB}"/>
    <cellStyle name="40% - Accent3 22 3 6 3" xfId="7019" xr:uid="{6171BBBB-6D69-495A-A5D5-AB106C2ACA0F}"/>
    <cellStyle name="40% - Accent3 22 3 7" xfId="4044" xr:uid="{8C89B9E8-604F-4376-A57D-5992B780D551}"/>
    <cellStyle name="40% - Accent3 22 3 7 2" xfId="8400" xr:uid="{17AA2283-1144-440A-BF8A-7CDB2B5D4C2F}"/>
    <cellStyle name="40% - Accent3 22 3 8" xfId="6996" xr:uid="{2F7B2998-81B6-4F0A-83D5-6DF068D8DF98}"/>
    <cellStyle name="40% - Accent3 22 4" xfId="1521" xr:uid="{2377ACC5-1526-44E8-A9CA-F84DC4289B93}"/>
    <cellStyle name="40% - Accent3 22 4 2" xfId="1522" xr:uid="{17275B44-E8ED-4475-85CD-78B823A0C343}"/>
    <cellStyle name="40% - Accent3 22 4 2 2" xfId="1523" xr:uid="{DF85B62E-6F3A-4A6D-A63B-FAC8052E197C}"/>
    <cellStyle name="40% - Accent3 22 4 2 2 2" xfId="1524" xr:uid="{2D1E8AA5-E05D-49D3-9183-9420CB0E7C97}"/>
    <cellStyle name="40% - Accent3 22 4 2 2 2 2" xfId="6082" xr:uid="{E3BCC51F-4A5F-4894-BC01-D23B76AD1A7B}"/>
    <cellStyle name="40% - Accent3 22 4 2 2 2 2 2" xfId="10438" xr:uid="{C7100BBE-3AFD-45D5-B017-9950CAAF2FDA}"/>
    <cellStyle name="40% - Accent3 22 4 2 2 2 3" xfId="7023" xr:uid="{91EAC818-E177-426F-9B8A-C7AA23F3A617}"/>
    <cellStyle name="40% - Accent3 22 4 2 2 3" xfId="5002" xr:uid="{E7199222-2B16-436A-9E93-6C062E1E32FB}"/>
    <cellStyle name="40% - Accent3 22 4 2 2 3 2" xfId="9358" xr:uid="{E47BA2F7-3F4F-4328-AAB6-CECAFBC26C2C}"/>
    <cellStyle name="40% - Accent3 22 4 2 2 4" xfId="7022" xr:uid="{66932E3A-77E3-4491-8133-7CD8306BB2C7}"/>
    <cellStyle name="40% - Accent3 22 4 2 3" xfId="1525" xr:uid="{D5B2D04E-DC79-420B-AC86-36FF70A18B09}"/>
    <cellStyle name="40% - Accent3 22 4 2 3 2" xfId="5542" xr:uid="{3A0551FD-6AF1-4642-962A-314D90684606}"/>
    <cellStyle name="40% - Accent3 22 4 2 3 2 2" xfId="9898" xr:uid="{A6F03FD8-F54D-4C1A-A065-5545DE3A62DC}"/>
    <cellStyle name="40% - Accent3 22 4 2 3 3" xfId="7024" xr:uid="{CB518EEA-AB3E-49B5-9E78-07CEC1FCD92F}"/>
    <cellStyle name="40% - Accent3 22 4 2 4" xfId="4462" xr:uid="{72369E64-1E70-48A2-A9FC-9C007C2E6555}"/>
    <cellStyle name="40% - Accent3 22 4 2 4 2" xfId="8818" xr:uid="{EC11DC15-12AE-4C7B-BD7C-E8C3F632E423}"/>
    <cellStyle name="40% - Accent3 22 4 2 5" xfId="7021" xr:uid="{3580B66C-E79E-42A4-BA08-C08F4660B3E2}"/>
    <cellStyle name="40% - Accent3 22 4 3" xfId="1526" xr:uid="{77CB1A1C-289A-41BB-955E-5019D214217F}"/>
    <cellStyle name="40% - Accent3 22 4 3 2" xfId="1527" xr:uid="{7FAA22AC-6164-4B04-B918-2A19442FF9F7}"/>
    <cellStyle name="40% - Accent3 22 4 3 2 2" xfId="5812" xr:uid="{29B41A99-B1A4-4892-96A1-67874BB27F31}"/>
    <cellStyle name="40% - Accent3 22 4 3 2 2 2" xfId="10168" xr:uid="{365D1E63-CE63-466A-916B-3B8B3DB3F1AE}"/>
    <cellStyle name="40% - Accent3 22 4 3 2 3" xfId="7026" xr:uid="{B95A42BB-C0ED-447E-9DD0-94AD60D860E3}"/>
    <cellStyle name="40% - Accent3 22 4 3 3" xfId="4732" xr:uid="{DB736504-6451-4539-8F0C-61D87B2DC9F3}"/>
    <cellStyle name="40% - Accent3 22 4 3 3 2" xfId="9088" xr:uid="{370C1E45-C2A4-499F-8CA9-651C5D84CB3F}"/>
    <cellStyle name="40% - Accent3 22 4 3 4" xfId="7025" xr:uid="{92F49164-2F9C-4CE9-BB74-A4E608BC403B}"/>
    <cellStyle name="40% - Accent3 22 4 4" xfId="1528" xr:uid="{7B0CA245-52B3-4FFD-A514-847E766D1B42}"/>
    <cellStyle name="40% - Accent3 22 4 4 2" xfId="5272" xr:uid="{99120126-5B1D-4EB8-A4E5-7F82BED4B3AC}"/>
    <cellStyle name="40% - Accent3 22 4 4 2 2" xfId="9628" xr:uid="{81691451-3C4A-4AFE-9773-7AB2DB463E21}"/>
    <cellStyle name="40% - Accent3 22 4 4 3" xfId="7027" xr:uid="{08EF7C6C-02F1-49FD-A690-947D040C0D72}"/>
    <cellStyle name="40% - Accent3 22 4 5" xfId="4102" xr:uid="{53FDDD42-28BA-4878-845D-2E70A7869D92}"/>
    <cellStyle name="40% - Accent3 22 4 5 2" xfId="8458" xr:uid="{D9C396DC-E22C-430F-90E3-886EACAD3E50}"/>
    <cellStyle name="40% - Accent3 22 4 6" xfId="7020" xr:uid="{5E898844-8A3A-4CF5-BE24-84566E7CC3CF}"/>
    <cellStyle name="40% - Accent3 22 5" xfId="1529" xr:uid="{5CF57356-5D45-4482-807E-2D23C19B1001}"/>
    <cellStyle name="40% - Accent3 22 5 2" xfId="1530" xr:uid="{3CF8EE1D-1184-43B0-8D13-6586141C1E96}"/>
    <cellStyle name="40% - Accent3 22 5 2 2" xfId="1531" xr:uid="{EBAF83C5-2DCB-4C89-9452-95FB481FFD6A}"/>
    <cellStyle name="40% - Accent3 22 5 2 2 2" xfId="1532" xr:uid="{10465445-EF76-4FBB-AB02-302FD6A9B92F}"/>
    <cellStyle name="40% - Accent3 22 5 2 2 2 2" xfId="5992" xr:uid="{AE70761C-4109-4B5C-A61F-034D3DB8AFAF}"/>
    <cellStyle name="40% - Accent3 22 5 2 2 2 2 2" xfId="10348" xr:uid="{C854AB7A-D4F8-4F43-A81A-33356F28AD20}"/>
    <cellStyle name="40% - Accent3 22 5 2 2 2 3" xfId="7031" xr:uid="{6BFE66AC-E3F7-42A3-827C-01874785C612}"/>
    <cellStyle name="40% - Accent3 22 5 2 2 3" xfId="4912" xr:uid="{8FCDB100-CBBD-4FD8-BD48-9E35F14B30F2}"/>
    <cellStyle name="40% - Accent3 22 5 2 2 3 2" xfId="9268" xr:uid="{8ABB33E8-1B65-4C20-8093-024CEA6E70A9}"/>
    <cellStyle name="40% - Accent3 22 5 2 2 4" xfId="7030" xr:uid="{AFBA3FB3-0530-4B1B-9F40-496E45E83D21}"/>
    <cellStyle name="40% - Accent3 22 5 2 3" xfId="1533" xr:uid="{6A555145-0DCA-488D-A23F-7785BBF717D0}"/>
    <cellStyle name="40% - Accent3 22 5 2 3 2" xfId="5452" xr:uid="{771DDD65-5DAC-4DD4-8B02-8457A3545830}"/>
    <cellStyle name="40% - Accent3 22 5 2 3 2 2" xfId="9808" xr:uid="{5157DD4A-91F5-4E2A-81AD-38FB7AB69EBB}"/>
    <cellStyle name="40% - Accent3 22 5 2 3 3" xfId="7032" xr:uid="{4F3693D8-9041-47A8-9CBE-A54F04B59E29}"/>
    <cellStyle name="40% - Accent3 22 5 2 4" xfId="4372" xr:uid="{545AE5EC-D609-4596-95BE-FD410EDB1BB9}"/>
    <cellStyle name="40% - Accent3 22 5 2 4 2" xfId="8728" xr:uid="{EEA1DDF9-ED73-488E-A2EC-B32842E8FAEB}"/>
    <cellStyle name="40% - Accent3 22 5 2 5" xfId="7029" xr:uid="{B9EDB221-3F5F-4102-BEFC-FDE937BB6251}"/>
    <cellStyle name="40% - Accent3 22 5 3" xfId="1534" xr:uid="{5EDD9615-AEF6-457C-9629-B6F12A760E6F}"/>
    <cellStyle name="40% - Accent3 22 5 3 2" xfId="1535" xr:uid="{8BCC7530-A255-4A75-9A92-3919F01C44D3}"/>
    <cellStyle name="40% - Accent3 22 5 3 2 2" xfId="5722" xr:uid="{6D0809E0-FD23-43C4-A908-5D38BBBE32E0}"/>
    <cellStyle name="40% - Accent3 22 5 3 2 2 2" xfId="10078" xr:uid="{50C8186B-A0DB-4557-910C-9C010A83CAB5}"/>
    <cellStyle name="40% - Accent3 22 5 3 2 3" xfId="7034" xr:uid="{684A317D-29E0-493F-ACC4-72522E334B48}"/>
    <cellStyle name="40% - Accent3 22 5 3 3" xfId="4642" xr:uid="{DB2FE5F6-93CE-42AD-AFC1-582195671444}"/>
    <cellStyle name="40% - Accent3 22 5 3 3 2" xfId="8998" xr:uid="{E4EE6738-74A6-405D-8FBF-39235B5AAB1D}"/>
    <cellStyle name="40% - Accent3 22 5 3 4" xfId="7033" xr:uid="{0574AA9D-CF2C-4FBB-B153-48E430E4176B}"/>
    <cellStyle name="40% - Accent3 22 5 4" xfId="1536" xr:uid="{F90E52E8-20DB-44B4-82C4-9DDA96CC5DCB}"/>
    <cellStyle name="40% - Accent3 22 5 4 2" xfId="5182" xr:uid="{73862548-D85D-4F65-BAF2-0BDD3978E250}"/>
    <cellStyle name="40% - Accent3 22 5 4 2 2" xfId="9538" xr:uid="{99FB14E2-1851-44C2-AD8B-11A34846926C}"/>
    <cellStyle name="40% - Accent3 22 5 4 3" xfId="7035" xr:uid="{4642F067-2E29-434D-ADD5-130DFEE6269C}"/>
    <cellStyle name="40% - Accent3 22 5 5" xfId="4192" xr:uid="{2E58A0FC-1F66-427E-8706-40926911CFB9}"/>
    <cellStyle name="40% - Accent3 22 5 5 2" xfId="8548" xr:uid="{2D559C1E-3951-47D6-B6B9-6AD8B0449A9D}"/>
    <cellStyle name="40% - Accent3 22 5 6" xfId="7028" xr:uid="{E9666F3B-22EC-4B77-AEDF-22F4315B60AC}"/>
    <cellStyle name="40% - Accent3 22 6" xfId="1537" xr:uid="{51C9E671-EAA2-4711-969F-5CA877C62701}"/>
    <cellStyle name="40% - Accent3 22 6 2" xfId="1538" xr:uid="{67312C4F-3B9C-411C-A907-04234E2D66DB}"/>
    <cellStyle name="40% - Accent3 22 6 2 2" xfId="1539" xr:uid="{59A9CDE2-CAF5-40FC-81B8-0C45A899AAE1}"/>
    <cellStyle name="40% - Accent3 22 6 2 2 2" xfId="5902" xr:uid="{C56C8CB2-2D28-490F-A7DB-6B12D3097B04}"/>
    <cellStyle name="40% - Accent3 22 6 2 2 2 2" xfId="10258" xr:uid="{46044100-2391-4A65-9A88-F95B8BC8AB40}"/>
    <cellStyle name="40% - Accent3 22 6 2 2 3" xfId="7038" xr:uid="{4C02CC5B-438E-4466-8B3A-38C256CD8E24}"/>
    <cellStyle name="40% - Accent3 22 6 2 3" xfId="4822" xr:uid="{BB694E49-2A03-442F-9AF6-52DD8D63DAE9}"/>
    <cellStyle name="40% - Accent3 22 6 2 3 2" xfId="9178" xr:uid="{DF77D9EB-5AD4-4E90-A5D3-EF9264E223C8}"/>
    <cellStyle name="40% - Accent3 22 6 2 4" xfId="7037" xr:uid="{66E4A442-F27A-4B6E-94B4-4B1D9C536935}"/>
    <cellStyle name="40% - Accent3 22 6 3" xfId="1540" xr:uid="{8B84FF13-1A14-4081-ABCC-20AA36CEFC33}"/>
    <cellStyle name="40% - Accent3 22 6 3 2" xfId="5362" xr:uid="{4C3F1C86-054E-4AED-B37E-FE6502E08C43}"/>
    <cellStyle name="40% - Accent3 22 6 3 2 2" xfId="9718" xr:uid="{37ED073D-8136-4BB8-8377-5DE47E2ECDED}"/>
    <cellStyle name="40% - Accent3 22 6 3 3" xfId="7039" xr:uid="{7CBB54BB-1361-4C8D-9D2A-A6B0E311FEE6}"/>
    <cellStyle name="40% - Accent3 22 6 4" xfId="4282" xr:uid="{9384F3AA-9EDA-4A6C-8269-E4768AE00CFA}"/>
    <cellStyle name="40% - Accent3 22 6 4 2" xfId="8638" xr:uid="{A300FA66-1CFE-452E-BE3E-00929081AA91}"/>
    <cellStyle name="40% - Accent3 22 6 5" xfId="7036" xr:uid="{58784547-97C5-4B3E-A2C4-59D6DCA726AC}"/>
    <cellStyle name="40% - Accent3 22 7" xfId="1541" xr:uid="{7CFE011C-A640-45AD-9E13-41FC08EE294C}"/>
    <cellStyle name="40% - Accent3 22 7 2" xfId="1542" xr:uid="{FF698C65-7215-4781-88A4-EE4002C906D6}"/>
    <cellStyle name="40% - Accent3 22 7 2 2" xfId="5632" xr:uid="{D7B6F4EF-644F-4AD9-AA48-14F1A4742164}"/>
    <cellStyle name="40% - Accent3 22 7 2 2 2" xfId="9988" xr:uid="{7328F8D0-54AC-47FB-901A-8E7BBA19D6B4}"/>
    <cellStyle name="40% - Accent3 22 7 2 3" xfId="7041" xr:uid="{E2F67457-349F-49F0-BA11-95B9E0D8B5C8}"/>
    <cellStyle name="40% - Accent3 22 7 3" xfId="4552" xr:uid="{B2D251A4-6B2E-4687-A0E3-5E8AEEB87CDD}"/>
    <cellStyle name="40% - Accent3 22 7 3 2" xfId="8908" xr:uid="{2AC431CD-3BAF-47E6-B097-9B6BD8DEF595}"/>
    <cellStyle name="40% - Accent3 22 7 4" xfId="7040" xr:uid="{177E360D-FF6F-4EC4-A187-405DD2645993}"/>
    <cellStyle name="40% - Accent3 22 8" xfId="1543" xr:uid="{80FF088A-BA9E-4407-BA02-53C4BD526915}"/>
    <cellStyle name="40% - Accent3 22 8 2" xfId="5092" xr:uid="{3B13BC3B-C830-4017-8AE2-AAD9DC0365FD}"/>
    <cellStyle name="40% - Accent3 22 8 2 2" xfId="9448" xr:uid="{6BA61CF6-27F5-4FD2-A967-C3689C8C455F}"/>
    <cellStyle name="40% - Accent3 22 8 3" xfId="7042" xr:uid="{FA7FE698-E098-434A-83AD-E6ADA9CDD928}"/>
    <cellStyle name="40% - Accent3 22 9" xfId="4011" xr:uid="{012AAB49-F554-4B2B-9C1F-465CF648E480}"/>
    <cellStyle name="40% - Accent3 22 9 2" xfId="8368" xr:uid="{8DBC502B-F98C-4A0A-84A4-892DAE622C05}"/>
    <cellStyle name="40% - Accent3 3" xfId="1544" xr:uid="{112A9065-720A-4A73-9566-E6757651B79A}"/>
    <cellStyle name="40% - Accent3 4" xfId="1545" xr:uid="{1A33E50A-2F7E-46DA-95BE-72B76014A344}"/>
    <cellStyle name="40% - Accent3 5" xfId="1546" xr:uid="{94803C7C-A1E4-45FC-9B2F-408396BBFF38}"/>
    <cellStyle name="40% - Accent3 6" xfId="1547" xr:uid="{64A19AC8-0724-4DF5-93E0-2890B29AE0E7}"/>
    <cellStyle name="40% - Accent3 7" xfId="1548" xr:uid="{715476F0-486C-4EF7-BD93-D04D07BB2465}"/>
    <cellStyle name="40% - Accent3 8" xfId="1549" xr:uid="{A86766FA-27CF-4499-AA3E-E31D5759A035}"/>
    <cellStyle name="40% - Accent3 9" xfId="1550" xr:uid="{33D11A7F-D366-429E-8CDE-18AD30DD7250}"/>
    <cellStyle name="40% - Accent4 10" xfId="1551" xr:uid="{4A224A5E-1D88-44BE-BAB8-12625B4B2449}"/>
    <cellStyle name="40% - Accent4 11" xfId="1552" xr:uid="{208248B8-D694-4CF6-9F4C-DC0F236A10F0}"/>
    <cellStyle name="40% - Accent4 12" xfId="1553" xr:uid="{B3654FE5-6276-4DBA-B9F0-90940D67A3FB}"/>
    <cellStyle name="40% - Accent4 13" xfId="1554" xr:uid="{0D02FB58-7A6A-4723-A12B-1561FED10601}"/>
    <cellStyle name="40% - Accent4 14" xfId="1555" xr:uid="{A7D92C37-526C-4668-A60A-DBA335E3ACEC}"/>
    <cellStyle name="40% - Accent4 15" xfId="1556" xr:uid="{E786B604-5AD2-4CA1-9D60-817EB1E9AB66}"/>
    <cellStyle name="40% - Accent4 16" xfId="1557" xr:uid="{FC06A695-8580-4223-A0C2-E4ABD7254817}"/>
    <cellStyle name="40% - Accent4 17" xfId="1558" xr:uid="{3D8635EB-62C6-4BE4-8695-C9860A9F5AFA}"/>
    <cellStyle name="40% - Accent4 18" xfId="1559" xr:uid="{A0F00697-A401-4F7C-9FD5-6EA31F01C2D8}"/>
    <cellStyle name="40% - Accent4 19" xfId="1560" xr:uid="{3A226AFB-6AB4-4972-9391-543DAF1EC93F}"/>
    <cellStyle name="40% - Accent4 2" xfId="1561" xr:uid="{18827BEA-40B8-46F7-96C8-6324ECCC6CBB}"/>
    <cellStyle name="40% - Accent4 20" xfId="1562" xr:uid="{C8CB3753-16B0-4A75-8E08-6A65726AEF48}"/>
    <cellStyle name="40% - Accent4 21" xfId="1563" xr:uid="{0A2C27B4-72FF-4343-9E0F-95A8D869FD5F}"/>
    <cellStyle name="40% - Accent4 22" xfId="1564" xr:uid="{A27B77BD-5B65-456A-B079-6548AECB4C02}"/>
    <cellStyle name="40% - Accent4 22 10" xfId="7043" xr:uid="{9B726F7B-0043-4163-921A-4FDC9831F3FF}"/>
    <cellStyle name="40% - Accent4 22 2" xfId="1565" xr:uid="{5920ADBF-0F20-4211-8711-70AF364A57A9}"/>
    <cellStyle name="40% - Accent4 22 2 2" xfId="1566" xr:uid="{F569A680-701C-4210-81B5-B972B3698682}"/>
    <cellStyle name="40% - Accent4 22 2 2 2" xfId="1567" xr:uid="{D86CCC5D-FDAE-4072-B780-D4849EF2A27C}"/>
    <cellStyle name="40% - Accent4 22 2 2 2 2" xfId="1568" xr:uid="{910E7140-33B0-43AF-A863-39FAB8BA80FA}"/>
    <cellStyle name="40% - Accent4 22 2 2 2 2 2" xfId="1569" xr:uid="{5984F8C9-731A-48DA-9001-4957797FE39B}"/>
    <cellStyle name="40% - Accent4 22 2 2 2 2 2 2" xfId="1570" xr:uid="{A3555FBE-2742-45B6-90A7-F4D9ED41C29C}"/>
    <cellStyle name="40% - Accent4 22 2 2 2 2 2 2 2" xfId="6142" xr:uid="{124F00EE-9AD0-48CB-8CBB-5573ADA3EF10}"/>
    <cellStyle name="40% - Accent4 22 2 2 2 2 2 2 2 2" xfId="10498" xr:uid="{8A1A52B5-09A7-4F63-ADEB-CA4DC5CBA6C5}"/>
    <cellStyle name="40% - Accent4 22 2 2 2 2 2 2 3" xfId="7049" xr:uid="{EA7C1197-67F7-49D8-A387-40A628770AFC}"/>
    <cellStyle name="40% - Accent4 22 2 2 2 2 2 3" xfId="5062" xr:uid="{6B1FF926-F980-4465-B772-87C022F09673}"/>
    <cellStyle name="40% - Accent4 22 2 2 2 2 2 3 2" xfId="9418" xr:uid="{FF9CE048-57A5-4236-A682-38CB8F80D50D}"/>
    <cellStyle name="40% - Accent4 22 2 2 2 2 2 4" xfId="7048" xr:uid="{CB1E3515-6819-4DA5-830F-E8CA934BE7C0}"/>
    <cellStyle name="40% - Accent4 22 2 2 2 2 3" xfId="1571" xr:uid="{6DCC8348-B84D-4875-BB16-D43AEE18C4B0}"/>
    <cellStyle name="40% - Accent4 22 2 2 2 2 3 2" xfId="5602" xr:uid="{BB4A19CB-ED48-4633-A382-6112DB2D10AE}"/>
    <cellStyle name="40% - Accent4 22 2 2 2 2 3 2 2" xfId="9958" xr:uid="{9B27A312-D980-403A-912F-3BD5D089A10C}"/>
    <cellStyle name="40% - Accent4 22 2 2 2 2 3 3" xfId="7050" xr:uid="{9CED8E1F-87CE-4460-B030-88B35A176175}"/>
    <cellStyle name="40% - Accent4 22 2 2 2 2 4" xfId="4522" xr:uid="{FB45DAA6-4B1B-487D-984A-B81205BFA0C3}"/>
    <cellStyle name="40% - Accent4 22 2 2 2 2 4 2" xfId="8878" xr:uid="{D22B4A1F-6003-418B-954B-C92D77D6A7B2}"/>
    <cellStyle name="40% - Accent4 22 2 2 2 2 5" xfId="7047" xr:uid="{C30C48D2-3CE9-4E74-B126-27D946A593C3}"/>
    <cellStyle name="40% - Accent4 22 2 2 2 3" xfId="1572" xr:uid="{67485EC1-629E-4D0B-BC0E-7FBDBEE0B02A}"/>
    <cellStyle name="40% - Accent4 22 2 2 2 3 2" xfId="1573" xr:uid="{7C794BA3-BABA-42F1-ADBE-1412352B95F2}"/>
    <cellStyle name="40% - Accent4 22 2 2 2 3 2 2" xfId="5872" xr:uid="{D633E795-10C8-4912-BC92-B9B187BA33C9}"/>
    <cellStyle name="40% - Accent4 22 2 2 2 3 2 2 2" xfId="10228" xr:uid="{112C11E6-B45D-4AD9-9321-CE2883A1B884}"/>
    <cellStyle name="40% - Accent4 22 2 2 2 3 2 3" xfId="7052" xr:uid="{58D35FB4-D35E-4E0F-81A2-75B2F2F50A04}"/>
    <cellStyle name="40% - Accent4 22 2 2 2 3 3" xfId="4792" xr:uid="{6BA9FCFD-5CA8-46BD-AAC0-1382BFBFBEBA}"/>
    <cellStyle name="40% - Accent4 22 2 2 2 3 3 2" xfId="9148" xr:uid="{179E1DCB-82E4-49B2-BD56-05533B6472B5}"/>
    <cellStyle name="40% - Accent4 22 2 2 2 3 4" xfId="7051" xr:uid="{9076CA7A-E192-4156-B123-44591977F7F6}"/>
    <cellStyle name="40% - Accent4 22 2 2 2 4" xfId="1574" xr:uid="{B4BD367A-7388-4C5D-A915-08938FB1C076}"/>
    <cellStyle name="40% - Accent4 22 2 2 2 4 2" xfId="5332" xr:uid="{92C153DE-2B64-4018-A4D2-F9A9946BF560}"/>
    <cellStyle name="40% - Accent4 22 2 2 2 4 2 2" xfId="9688" xr:uid="{97C3D597-6BAA-467C-BED5-C2B7E4911F64}"/>
    <cellStyle name="40% - Accent4 22 2 2 2 4 3" xfId="7053" xr:uid="{A1DA72C0-8240-415A-9F8B-94EDE93EE52E}"/>
    <cellStyle name="40% - Accent4 22 2 2 2 5" xfId="4162" xr:uid="{50C86986-2772-498F-A742-C7D57E8FA4ED}"/>
    <cellStyle name="40% - Accent4 22 2 2 2 5 2" xfId="8518" xr:uid="{E3F88061-2818-4E52-A7EE-A495F4270339}"/>
    <cellStyle name="40% - Accent4 22 2 2 2 6" xfId="7046" xr:uid="{66C14426-5874-4DEC-9341-D6CAC3CFFBBB}"/>
    <cellStyle name="40% - Accent4 22 2 2 3" xfId="1575" xr:uid="{2D4E1D9F-2DE3-4F89-929C-D4802F010ACA}"/>
    <cellStyle name="40% - Accent4 22 2 2 3 2" xfId="1576" xr:uid="{6F8C1353-9609-4A91-B224-5C7855CC621B}"/>
    <cellStyle name="40% - Accent4 22 2 2 3 2 2" xfId="1577" xr:uid="{97850896-A81E-45B5-83BC-5C781762751C}"/>
    <cellStyle name="40% - Accent4 22 2 2 3 2 2 2" xfId="1578" xr:uid="{0B1A9F9A-8665-4E7A-85CE-AB7CC251FA73}"/>
    <cellStyle name="40% - Accent4 22 2 2 3 2 2 2 2" xfId="6026" xr:uid="{38391C09-F46D-4D34-BFAB-3B4F745A512B}"/>
    <cellStyle name="40% - Accent4 22 2 2 3 2 2 2 2 2" xfId="10382" xr:uid="{D7D1B455-3BE8-49CE-9E3C-B4A4E880405B}"/>
    <cellStyle name="40% - Accent4 22 2 2 3 2 2 2 3" xfId="7057" xr:uid="{FB41761B-D4B8-4E82-A5A0-156106B2E56A}"/>
    <cellStyle name="40% - Accent4 22 2 2 3 2 2 3" xfId="4946" xr:uid="{78C1C2B9-CE19-44B6-91C7-E68C134F1B18}"/>
    <cellStyle name="40% - Accent4 22 2 2 3 2 2 3 2" xfId="9302" xr:uid="{C21929F1-3EE3-459E-9C76-52C6E76E832F}"/>
    <cellStyle name="40% - Accent4 22 2 2 3 2 2 4" xfId="7056" xr:uid="{C122C2EC-E7AF-4335-B2B1-87D72F80CB31}"/>
    <cellStyle name="40% - Accent4 22 2 2 3 2 3" xfId="1579" xr:uid="{5D19D26F-91F7-4FED-AB37-671B65B31B3A}"/>
    <cellStyle name="40% - Accent4 22 2 2 3 2 3 2" xfId="5486" xr:uid="{CCB70737-26EF-4E7D-96AE-06EDAD31E1F7}"/>
    <cellStyle name="40% - Accent4 22 2 2 3 2 3 2 2" xfId="9842" xr:uid="{64514037-5025-4D3A-8507-89B4144EC012}"/>
    <cellStyle name="40% - Accent4 22 2 2 3 2 3 3" xfId="7058" xr:uid="{17DDAFC5-DB98-43D8-B517-F0E69FE34F61}"/>
    <cellStyle name="40% - Accent4 22 2 2 3 2 4" xfId="4406" xr:uid="{21989D98-E8F2-4047-A0A7-DF0D768AD3B6}"/>
    <cellStyle name="40% - Accent4 22 2 2 3 2 4 2" xfId="8762" xr:uid="{6A7B5AA0-BA8F-4786-814F-CEF7A437F044}"/>
    <cellStyle name="40% - Accent4 22 2 2 3 2 5" xfId="7055" xr:uid="{50E96B43-89D9-4089-81B1-4E358C0B7BD9}"/>
    <cellStyle name="40% - Accent4 22 2 2 3 3" xfId="1580" xr:uid="{5B2DC595-88FD-4292-8AF7-E44B475AEB73}"/>
    <cellStyle name="40% - Accent4 22 2 2 3 3 2" xfId="1581" xr:uid="{79B0A08B-56EE-4A55-9EF1-911926A1C312}"/>
    <cellStyle name="40% - Accent4 22 2 2 3 3 2 2" xfId="5756" xr:uid="{32EF2D76-571A-4E27-85DE-C6A57425C0CD}"/>
    <cellStyle name="40% - Accent4 22 2 2 3 3 2 2 2" xfId="10112" xr:uid="{D93F3FA8-4A60-4240-9986-E2D170C6A90C}"/>
    <cellStyle name="40% - Accent4 22 2 2 3 3 2 3" xfId="7060" xr:uid="{6063285A-1C42-4959-9072-F33FC790B177}"/>
    <cellStyle name="40% - Accent4 22 2 2 3 3 3" xfId="4676" xr:uid="{0669B8C6-4549-4D1F-BC4A-673A8AF13A0F}"/>
    <cellStyle name="40% - Accent4 22 2 2 3 3 3 2" xfId="9032" xr:uid="{18966A5D-39A2-403A-9176-A718295779EC}"/>
    <cellStyle name="40% - Accent4 22 2 2 3 3 4" xfId="7059" xr:uid="{FF54954B-C2C5-4139-9764-77B51613D8B4}"/>
    <cellStyle name="40% - Accent4 22 2 2 3 4" xfId="1582" xr:uid="{4A9EE113-4F7D-4F6A-8138-72E57E8B00A9}"/>
    <cellStyle name="40% - Accent4 22 2 2 3 4 2" xfId="5216" xr:uid="{E44353F7-B839-492E-AFE8-13B7CAF62D85}"/>
    <cellStyle name="40% - Accent4 22 2 2 3 4 2 2" xfId="9572" xr:uid="{6DEF7169-BD6C-4B80-8E6D-420AF02C38F3}"/>
    <cellStyle name="40% - Accent4 22 2 2 3 4 3" xfId="7061" xr:uid="{EC7CE796-FCBE-41D4-821D-4D4C2B6A013D}"/>
    <cellStyle name="40% - Accent4 22 2 2 3 5" xfId="4226" xr:uid="{C5FCAED0-4D8D-4CAB-95CD-04720E9F91E6}"/>
    <cellStyle name="40% - Accent4 22 2 2 3 5 2" xfId="8582" xr:uid="{5F971507-4A9E-4D87-BDAC-C9422E15207F}"/>
    <cellStyle name="40% - Accent4 22 2 2 3 6" xfId="7054" xr:uid="{4A2E667D-F5EE-4F77-8FE4-EFCC62C46492}"/>
    <cellStyle name="40% - Accent4 22 2 2 4" xfId="1583" xr:uid="{3F5A0F9E-3DD6-4A72-AE54-394F88F6D18C}"/>
    <cellStyle name="40% - Accent4 22 2 2 4 2" xfId="1584" xr:uid="{4D85E892-AD85-4DCF-B63D-FB77F8272A25}"/>
    <cellStyle name="40% - Accent4 22 2 2 4 2 2" xfId="1585" xr:uid="{963D3712-F478-43D1-BBAB-F6853F40DEA1}"/>
    <cellStyle name="40% - Accent4 22 2 2 4 2 2 2" xfId="5962" xr:uid="{ED4E3FF9-39C4-430A-8EBD-B877FA41EFE1}"/>
    <cellStyle name="40% - Accent4 22 2 2 4 2 2 2 2" xfId="10318" xr:uid="{FB84D193-BE84-4807-950A-BA2184CAFFF7}"/>
    <cellStyle name="40% - Accent4 22 2 2 4 2 2 3" xfId="7064" xr:uid="{96273631-1D72-4B29-991A-00603CFEFD23}"/>
    <cellStyle name="40% - Accent4 22 2 2 4 2 3" xfId="4882" xr:uid="{47333AAE-5C6F-4760-BE89-9E57C6E7F62C}"/>
    <cellStyle name="40% - Accent4 22 2 2 4 2 3 2" xfId="9238" xr:uid="{B538B239-C0A3-45B7-9B5F-9D49811A8186}"/>
    <cellStyle name="40% - Accent4 22 2 2 4 2 4" xfId="7063" xr:uid="{B3174A4E-1301-459C-AAB7-4A160EA378DC}"/>
    <cellStyle name="40% - Accent4 22 2 2 4 3" xfId="1586" xr:uid="{A4215E38-8229-4046-B3C1-20E953D52E7D}"/>
    <cellStyle name="40% - Accent4 22 2 2 4 3 2" xfId="5422" xr:uid="{0E6A5474-BD5D-49B9-9A14-F598C0B1562E}"/>
    <cellStyle name="40% - Accent4 22 2 2 4 3 2 2" xfId="9778" xr:uid="{85F4D0E6-50A1-426F-9B85-DFDCD8DB5407}"/>
    <cellStyle name="40% - Accent4 22 2 2 4 3 3" xfId="7065" xr:uid="{E3250252-36ED-45CF-BFB7-C6BB71856800}"/>
    <cellStyle name="40% - Accent4 22 2 2 4 4" xfId="4342" xr:uid="{D538898D-7334-4C32-B324-2F3A2D5EF7AF}"/>
    <cellStyle name="40% - Accent4 22 2 2 4 4 2" xfId="8698" xr:uid="{88697DAC-EA0A-4997-8274-9420D2BBD336}"/>
    <cellStyle name="40% - Accent4 22 2 2 4 5" xfId="7062" xr:uid="{2F064AF0-1E32-44AD-B07C-F7B0BEA8524B}"/>
    <cellStyle name="40% - Accent4 22 2 2 5" xfId="1587" xr:uid="{1E5F43B6-3922-408A-B22B-7B4DEC5EF32F}"/>
    <cellStyle name="40% - Accent4 22 2 2 5 2" xfId="1588" xr:uid="{797B9DD1-1F4A-4A5A-B519-50A062C24F2C}"/>
    <cellStyle name="40% - Accent4 22 2 2 5 2 2" xfId="5692" xr:uid="{1BD6BEC4-0075-4422-882E-C6774D688C91}"/>
    <cellStyle name="40% - Accent4 22 2 2 5 2 2 2" xfId="10048" xr:uid="{27CB94D5-0770-49FF-B90C-5632AC6F3082}"/>
    <cellStyle name="40% - Accent4 22 2 2 5 2 3" xfId="7067" xr:uid="{CE6B7A98-0719-4C14-BD84-98E2D3DE104C}"/>
    <cellStyle name="40% - Accent4 22 2 2 5 3" xfId="4612" xr:uid="{67B6FE1E-9416-469D-9E62-24D6FDAFEB57}"/>
    <cellStyle name="40% - Accent4 22 2 2 5 3 2" xfId="8968" xr:uid="{F2434E5C-E9AA-454A-8BDF-A67BF9E4885C}"/>
    <cellStyle name="40% - Accent4 22 2 2 5 4" xfId="7066" xr:uid="{F43E7997-CF45-49E4-8CC5-69CF682D1AB0}"/>
    <cellStyle name="40% - Accent4 22 2 2 6" xfId="1589" xr:uid="{55644C96-B0DD-4561-81E0-FCD3CBC6CEE2}"/>
    <cellStyle name="40% - Accent4 22 2 2 6 2" xfId="5152" xr:uid="{1D42B0CD-A39B-4058-9644-7376540E8B9B}"/>
    <cellStyle name="40% - Accent4 22 2 2 6 2 2" xfId="9508" xr:uid="{DBBDE54B-CC11-4549-B3E6-63183EB3B3DC}"/>
    <cellStyle name="40% - Accent4 22 2 2 6 3" xfId="7068" xr:uid="{B5E23FC2-C633-42F9-9583-C1064FED1BED}"/>
    <cellStyle name="40% - Accent4 22 2 2 7" xfId="4046" xr:uid="{034E41FD-BDFA-45C8-85DD-2FEFD9E24015}"/>
    <cellStyle name="40% - Accent4 22 2 2 7 2" xfId="8402" xr:uid="{717CBE93-EBAB-48DB-A054-C88621C8C6C9}"/>
    <cellStyle name="40% - Accent4 22 2 2 8" xfId="7045" xr:uid="{94718DC7-CA0B-424B-A7DC-9F3EEADD4E88}"/>
    <cellStyle name="40% - Accent4 22 2 3" xfId="1590" xr:uid="{E31EC09A-0497-4AA7-9260-6A63534A8EE2}"/>
    <cellStyle name="40% - Accent4 22 2 3 2" xfId="1591" xr:uid="{1BB81E44-FFF3-4CDA-A34A-47E1A0515FA4}"/>
    <cellStyle name="40% - Accent4 22 2 3 2 2" xfId="1592" xr:uid="{E71E4C62-09E2-4488-BB54-2D63A8B83A6D}"/>
    <cellStyle name="40% - Accent4 22 2 3 2 2 2" xfId="1593" xr:uid="{D7BBE30A-B937-4475-AB24-9B16B0A8889E}"/>
    <cellStyle name="40% - Accent4 22 2 3 2 2 2 2" xfId="6097" xr:uid="{FE677996-E8A8-46C2-93C9-C44B5EE32E21}"/>
    <cellStyle name="40% - Accent4 22 2 3 2 2 2 2 2" xfId="10453" xr:uid="{1137B689-11D2-4FFC-8ADF-A03EDC3EF6B9}"/>
    <cellStyle name="40% - Accent4 22 2 3 2 2 2 3" xfId="7072" xr:uid="{0B0904A5-F77B-4A21-813E-4DFF84D085F2}"/>
    <cellStyle name="40% - Accent4 22 2 3 2 2 3" xfId="5017" xr:uid="{7080FEA0-B84B-4152-B37E-317749C69F8C}"/>
    <cellStyle name="40% - Accent4 22 2 3 2 2 3 2" xfId="9373" xr:uid="{E137F73D-1F7A-4A22-9486-3BAB11A2CFEB}"/>
    <cellStyle name="40% - Accent4 22 2 3 2 2 4" xfId="7071" xr:uid="{1E931EC6-1685-46BF-AAFD-CFA99CAE9EA3}"/>
    <cellStyle name="40% - Accent4 22 2 3 2 3" xfId="1594" xr:uid="{F561896B-8706-4843-9953-37D6ECDCCF28}"/>
    <cellStyle name="40% - Accent4 22 2 3 2 3 2" xfId="5557" xr:uid="{C8F0471D-03D8-4B90-8C9F-601982D0D4FE}"/>
    <cellStyle name="40% - Accent4 22 2 3 2 3 2 2" xfId="9913" xr:uid="{0623C97F-0568-4653-ADAC-62B6B566424A}"/>
    <cellStyle name="40% - Accent4 22 2 3 2 3 3" xfId="7073" xr:uid="{3CF3FCB3-9582-4DAB-8CEC-7111A3FB6447}"/>
    <cellStyle name="40% - Accent4 22 2 3 2 4" xfId="4477" xr:uid="{8611746E-9B08-45FA-AED7-D18CCC3B0F20}"/>
    <cellStyle name="40% - Accent4 22 2 3 2 4 2" xfId="8833" xr:uid="{248F748E-94A6-442A-BBCE-D54723CE8CEE}"/>
    <cellStyle name="40% - Accent4 22 2 3 2 5" xfId="7070" xr:uid="{E3716D7B-2CF4-4467-944A-383B41BFCD2F}"/>
    <cellStyle name="40% - Accent4 22 2 3 3" xfId="1595" xr:uid="{1ACD05BA-DC86-4B3B-9AAE-245ACC3FEE02}"/>
    <cellStyle name="40% - Accent4 22 2 3 3 2" xfId="1596" xr:uid="{D3989246-761E-46D3-B5CE-9455C79EC7F4}"/>
    <cellStyle name="40% - Accent4 22 2 3 3 2 2" xfId="5827" xr:uid="{A3E4C8A0-B582-40FC-A884-8B6B6A26AA25}"/>
    <cellStyle name="40% - Accent4 22 2 3 3 2 2 2" xfId="10183" xr:uid="{63387D45-1AEE-4D5C-AEA2-AB9798A8641A}"/>
    <cellStyle name="40% - Accent4 22 2 3 3 2 3" xfId="7075" xr:uid="{4AE41454-C07F-4385-B65B-0D8465E0AFA5}"/>
    <cellStyle name="40% - Accent4 22 2 3 3 3" xfId="4747" xr:uid="{133DFA96-3A0C-4E29-93E9-77A7A56BFF3F}"/>
    <cellStyle name="40% - Accent4 22 2 3 3 3 2" xfId="9103" xr:uid="{EE23A43A-BCE4-415D-BE34-A071B4A38345}"/>
    <cellStyle name="40% - Accent4 22 2 3 3 4" xfId="7074" xr:uid="{BCF4B374-89A0-4282-AADE-BE8A041EF117}"/>
    <cellStyle name="40% - Accent4 22 2 3 4" xfId="1597" xr:uid="{D2066C20-1123-46E6-BA2B-2EBCEFEBD7DF}"/>
    <cellStyle name="40% - Accent4 22 2 3 4 2" xfId="5287" xr:uid="{CAD4CB0B-A3E5-4E09-8F78-0760376B096D}"/>
    <cellStyle name="40% - Accent4 22 2 3 4 2 2" xfId="9643" xr:uid="{64A5100C-474F-49BE-9293-E1180BA9E226}"/>
    <cellStyle name="40% - Accent4 22 2 3 4 3" xfId="7076" xr:uid="{D72C6B00-A66F-40D7-A08E-71BFB2408F71}"/>
    <cellStyle name="40% - Accent4 22 2 3 5" xfId="4117" xr:uid="{56548D8A-7A11-40FD-A939-6CD607BAB722}"/>
    <cellStyle name="40% - Accent4 22 2 3 5 2" xfId="8473" xr:uid="{AC7AE3E3-655C-47ED-8110-209A4C84BCF5}"/>
    <cellStyle name="40% - Accent4 22 2 3 6" xfId="7069" xr:uid="{13F1F934-2974-47D7-88A0-3505A272987A}"/>
    <cellStyle name="40% - Accent4 22 2 4" xfId="1598" xr:uid="{98059A6D-860B-4C94-BFCF-764FA7C17EAC}"/>
    <cellStyle name="40% - Accent4 22 2 4 2" xfId="1599" xr:uid="{0B5895BA-235E-4B55-AE5F-EBD2994419ED}"/>
    <cellStyle name="40% - Accent4 22 2 4 2 2" xfId="1600" xr:uid="{D1A8D2A2-81A1-4826-BA89-18C5BFB1DC13}"/>
    <cellStyle name="40% - Accent4 22 2 4 2 2 2" xfId="1601" xr:uid="{5BD89AE2-37A1-42E5-AA24-3D17841857D3}"/>
    <cellStyle name="40% - Accent4 22 2 4 2 2 2 2" xfId="6025" xr:uid="{C9393CB4-C9BC-4B1F-A257-35D668E3B9BA}"/>
    <cellStyle name="40% - Accent4 22 2 4 2 2 2 2 2" xfId="10381" xr:uid="{BBB142B3-C738-41A8-AD68-6C8A0D9D321C}"/>
    <cellStyle name="40% - Accent4 22 2 4 2 2 2 3" xfId="7080" xr:uid="{A9C4B26A-BAF4-400C-A81E-35670BE986B6}"/>
    <cellStyle name="40% - Accent4 22 2 4 2 2 3" xfId="4945" xr:uid="{8AED9BFA-D02A-4656-B728-F716E65B9A48}"/>
    <cellStyle name="40% - Accent4 22 2 4 2 2 3 2" xfId="9301" xr:uid="{63AB17E4-2F67-456A-97A3-37B0EB49E399}"/>
    <cellStyle name="40% - Accent4 22 2 4 2 2 4" xfId="7079" xr:uid="{B02CF028-1340-43C2-B7EA-ED739C3A3D31}"/>
    <cellStyle name="40% - Accent4 22 2 4 2 3" xfId="1602" xr:uid="{82338E42-1B7B-439B-9CAB-3CEBD6454C37}"/>
    <cellStyle name="40% - Accent4 22 2 4 2 3 2" xfId="5485" xr:uid="{D2019D9A-95FE-4C63-84ED-82E95368E1F0}"/>
    <cellStyle name="40% - Accent4 22 2 4 2 3 2 2" xfId="9841" xr:uid="{6066E211-5A99-4455-A576-BD36C7169895}"/>
    <cellStyle name="40% - Accent4 22 2 4 2 3 3" xfId="7081" xr:uid="{A4708EC6-EFEE-40AB-9C96-2A91FF34B6DF}"/>
    <cellStyle name="40% - Accent4 22 2 4 2 4" xfId="4405" xr:uid="{284B61B6-B196-43EC-8260-27CC7DFF795A}"/>
    <cellStyle name="40% - Accent4 22 2 4 2 4 2" xfId="8761" xr:uid="{A3A8C8A9-C4CC-4807-AD8D-4BEE988B664D}"/>
    <cellStyle name="40% - Accent4 22 2 4 2 5" xfId="7078" xr:uid="{9C7F477A-FBF3-4189-9267-E1227A16BC52}"/>
    <cellStyle name="40% - Accent4 22 2 4 3" xfId="1603" xr:uid="{788730AB-D9F5-4E8E-8E6A-177625774733}"/>
    <cellStyle name="40% - Accent4 22 2 4 3 2" xfId="1604" xr:uid="{DEADA675-3F2C-499E-82A9-57AF2C878B2E}"/>
    <cellStyle name="40% - Accent4 22 2 4 3 2 2" xfId="5755" xr:uid="{99B5980A-57CC-4E37-AB25-072BFD3189F7}"/>
    <cellStyle name="40% - Accent4 22 2 4 3 2 2 2" xfId="10111" xr:uid="{9CD49448-4907-42B1-9492-8BAEB634A968}"/>
    <cellStyle name="40% - Accent4 22 2 4 3 2 3" xfId="7083" xr:uid="{C2A62E69-CE8D-4BEF-9C70-C6CEEAE10063}"/>
    <cellStyle name="40% - Accent4 22 2 4 3 3" xfId="4675" xr:uid="{CCEA5902-CA0C-470C-8C59-4755B42ACD2E}"/>
    <cellStyle name="40% - Accent4 22 2 4 3 3 2" xfId="9031" xr:uid="{059783CD-478E-4759-B637-318B1FA78960}"/>
    <cellStyle name="40% - Accent4 22 2 4 3 4" xfId="7082" xr:uid="{7E176E53-048B-4ACB-ADAC-AFEDD3CCDC67}"/>
    <cellStyle name="40% - Accent4 22 2 4 4" xfId="1605" xr:uid="{2ED20C3E-4F34-44CA-8F0B-84047F6E1932}"/>
    <cellStyle name="40% - Accent4 22 2 4 4 2" xfId="5215" xr:uid="{F58691A6-F051-4890-A396-B6B5A697B68F}"/>
    <cellStyle name="40% - Accent4 22 2 4 4 2 2" xfId="9571" xr:uid="{C8CE5DA3-0CC0-49AB-A728-87995A6948F8}"/>
    <cellStyle name="40% - Accent4 22 2 4 4 3" xfId="7084" xr:uid="{CA1A9E58-2BBB-4A4F-954C-67AFF954988D}"/>
    <cellStyle name="40% - Accent4 22 2 4 5" xfId="4225" xr:uid="{F8EBCEC2-E11E-4051-B7DD-E29208E832ED}"/>
    <cellStyle name="40% - Accent4 22 2 4 5 2" xfId="8581" xr:uid="{9A293DCB-379E-43AB-9916-93730E0BBD23}"/>
    <cellStyle name="40% - Accent4 22 2 4 6" xfId="7077" xr:uid="{FB63551E-07A3-480A-B7B9-854B82A42974}"/>
    <cellStyle name="40% - Accent4 22 2 5" xfId="1606" xr:uid="{BD5B9E29-DE39-4CD9-94D9-2256A10A3D24}"/>
    <cellStyle name="40% - Accent4 22 2 5 2" xfId="1607" xr:uid="{E0E2E533-1009-418D-8918-F50C2C90A521}"/>
    <cellStyle name="40% - Accent4 22 2 5 2 2" xfId="1608" xr:uid="{26C474BC-AC37-49C7-88F2-D6153539A4F1}"/>
    <cellStyle name="40% - Accent4 22 2 5 2 2 2" xfId="5917" xr:uid="{67CBBF3D-19C9-4064-9D30-592FE2BC57ED}"/>
    <cellStyle name="40% - Accent4 22 2 5 2 2 2 2" xfId="10273" xr:uid="{3DDA7F4B-0C4B-4C5E-944F-0CD18AB493C1}"/>
    <cellStyle name="40% - Accent4 22 2 5 2 2 3" xfId="7087" xr:uid="{850D328C-84D2-4534-B20C-E32B4AC194FF}"/>
    <cellStyle name="40% - Accent4 22 2 5 2 3" xfId="4837" xr:uid="{D56BE07E-6152-4339-8FCE-14F493D2F447}"/>
    <cellStyle name="40% - Accent4 22 2 5 2 3 2" xfId="9193" xr:uid="{27DC4218-BDB1-465F-82FA-B4107385CCC9}"/>
    <cellStyle name="40% - Accent4 22 2 5 2 4" xfId="7086" xr:uid="{B0EA3602-4D13-4C3E-8663-E09AC5718109}"/>
    <cellStyle name="40% - Accent4 22 2 5 3" xfId="1609" xr:uid="{43F0BBF0-1C53-4FC5-ABD3-6D91E59110BD}"/>
    <cellStyle name="40% - Accent4 22 2 5 3 2" xfId="5377" xr:uid="{F408196A-5360-465C-9447-3D1E6D44D57D}"/>
    <cellStyle name="40% - Accent4 22 2 5 3 2 2" xfId="9733" xr:uid="{F851C647-051E-406B-85D9-8D9EFA3DC00C}"/>
    <cellStyle name="40% - Accent4 22 2 5 3 3" xfId="7088" xr:uid="{43DEE77E-BF9A-44C9-8139-DF9A588BA25A}"/>
    <cellStyle name="40% - Accent4 22 2 5 4" xfId="4297" xr:uid="{5F51D29F-7829-479F-A436-EA14FC67E4A7}"/>
    <cellStyle name="40% - Accent4 22 2 5 4 2" xfId="8653" xr:uid="{B4399265-B185-4494-AE1E-E8F1C7442C2F}"/>
    <cellStyle name="40% - Accent4 22 2 5 5" xfId="7085" xr:uid="{AC340553-38BD-4932-BA7D-2819C79BFFB9}"/>
    <cellStyle name="40% - Accent4 22 2 6" xfId="1610" xr:uid="{9E628F13-27A7-45EA-A9EE-0C88C6D07C58}"/>
    <cellStyle name="40% - Accent4 22 2 6 2" xfId="1611" xr:uid="{9B0F1B3A-182D-423D-BE3C-85A53170FC47}"/>
    <cellStyle name="40% - Accent4 22 2 6 2 2" xfId="5647" xr:uid="{C0C5D01E-75F1-4BEC-81E1-D6778C20D718}"/>
    <cellStyle name="40% - Accent4 22 2 6 2 2 2" xfId="10003" xr:uid="{06A04224-D757-40EB-84D7-E3CCF17365AC}"/>
    <cellStyle name="40% - Accent4 22 2 6 2 3" xfId="7090" xr:uid="{F884EE30-1BE5-436E-8A49-B8847859E329}"/>
    <cellStyle name="40% - Accent4 22 2 6 3" xfId="4567" xr:uid="{6CE9E451-7736-409B-BC22-8D6EFB42B923}"/>
    <cellStyle name="40% - Accent4 22 2 6 3 2" xfId="8923" xr:uid="{6D2EDEC6-B9DB-4C26-80E5-FF2B63DFD038}"/>
    <cellStyle name="40% - Accent4 22 2 6 4" xfId="7089" xr:uid="{0167BE46-F2DC-419B-AF5C-88E59B6D443E}"/>
    <cellStyle name="40% - Accent4 22 2 7" xfId="1612" xr:uid="{D48B869A-55D0-47BF-BBC7-4B8CEC708ECC}"/>
    <cellStyle name="40% - Accent4 22 2 7 2" xfId="5107" xr:uid="{F8151A6E-81CD-47ED-BDA2-E5A8A4278330}"/>
    <cellStyle name="40% - Accent4 22 2 7 2 2" xfId="9463" xr:uid="{4390B8A0-F05E-4F57-82FE-B4E374CCCB48}"/>
    <cellStyle name="40% - Accent4 22 2 7 3" xfId="7091" xr:uid="{BD455A2C-5F36-41EA-AFD4-24E891066F83}"/>
    <cellStyle name="40% - Accent4 22 2 8" xfId="4045" xr:uid="{34450D16-C2EC-4AC1-95A7-248A9D39AB89}"/>
    <cellStyle name="40% - Accent4 22 2 8 2" xfId="8401" xr:uid="{0ED0323F-B44A-4F9D-87D3-29C4A2EB2416}"/>
    <cellStyle name="40% - Accent4 22 2 9" xfId="7044" xr:uid="{9FC81682-DF29-480E-BBE1-A24706DC10F7}"/>
    <cellStyle name="40% - Accent4 22 3" xfId="1613" xr:uid="{98F9717B-D93B-44EC-B60B-C5270214FF2C}"/>
    <cellStyle name="40% - Accent4 22 3 2" xfId="1614" xr:uid="{52F12D39-FDEB-4F90-B024-D9F15E52EB4F}"/>
    <cellStyle name="40% - Accent4 22 3 2 2" xfId="1615" xr:uid="{EFA49F85-FE10-4DA6-AF86-A3991754B414}"/>
    <cellStyle name="40% - Accent4 22 3 2 2 2" xfId="1616" xr:uid="{197FBBB7-5AF1-4EF2-A165-B801ACBD308D}"/>
    <cellStyle name="40% - Accent4 22 3 2 2 2 2" xfId="1617" xr:uid="{4F9973CA-423E-49C5-B0AE-E31F8D20E4E8}"/>
    <cellStyle name="40% - Accent4 22 3 2 2 2 2 2" xfId="6128" xr:uid="{2C274C66-7CE1-423C-9886-DF75699F2F58}"/>
    <cellStyle name="40% - Accent4 22 3 2 2 2 2 2 2" xfId="10484" xr:uid="{42584224-9B4B-40A7-A0F9-3161DCB4B492}"/>
    <cellStyle name="40% - Accent4 22 3 2 2 2 2 3" xfId="7096" xr:uid="{F7AFCDA7-5011-44DB-8771-534FD7FE37E0}"/>
    <cellStyle name="40% - Accent4 22 3 2 2 2 3" xfId="5048" xr:uid="{710C6A37-6086-462C-AB22-13BAB8A4D857}"/>
    <cellStyle name="40% - Accent4 22 3 2 2 2 3 2" xfId="9404" xr:uid="{3998145E-18F3-41CA-97F0-ED1C67989C0F}"/>
    <cellStyle name="40% - Accent4 22 3 2 2 2 4" xfId="7095" xr:uid="{AD86E47C-34B7-4557-87F0-EC6B883A0853}"/>
    <cellStyle name="40% - Accent4 22 3 2 2 3" xfId="1618" xr:uid="{D9DE6D1C-B858-4A2E-BF11-CCD6350134F0}"/>
    <cellStyle name="40% - Accent4 22 3 2 2 3 2" xfId="5588" xr:uid="{E58C4657-530E-4D74-85B0-210CDF130AA2}"/>
    <cellStyle name="40% - Accent4 22 3 2 2 3 2 2" xfId="9944" xr:uid="{7074790F-FCFF-43E1-8985-8B95FAA8D307}"/>
    <cellStyle name="40% - Accent4 22 3 2 2 3 3" xfId="7097" xr:uid="{8F961EA5-C362-4C72-9398-4D94CF53B812}"/>
    <cellStyle name="40% - Accent4 22 3 2 2 4" xfId="4508" xr:uid="{2119DC2F-78EE-474B-B431-B88D22076069}"/>
    <cellStyle name="40% - Accent4 22 3 2 2 4 2" xfId="8864" xr:uid="{886627B6-0B6E-48D4-BEDC-A986E812528A}"/>
    <cellStyle name="40% - Accent4 22 3 2 2 5" xfId="7094" xr:uid="{608538A2-DF1F-4326-9ED7-17CEBD542FBC}"/>
    <cellStyle name="40% - Accent4 22 3 2 3" xfId="1619" xr:uid="{3496A280-06F2-419F-B0AB-80C992AE6664}"/>
    <cellStyle name="40% - Accent4 22 3 2 3 2" xfId="1620" xr:uid="{9A88F946-7A2D-4914-9659-7AD44B181DFF}"/>
    <cellStyle name="40% - Accent4 22 3 2 3 2 2" xfId="5858" xr:uid="{92D1A9A0-923F-4C07-B6E3-0A18E6F3571B}"/>
    <cellStyle name="40% - Accent4 22 3 2 3 2 2 2" xfId="10214" xr:uid="{FDC3A6C8-DCC3-4A71-A07F-86E93469D7EE}"/>
    <cellStyle name="40% - Accent4 22 3 2 3 2 3" xfId="7099" xr:uid="{DA65FE2B-B6FA-4D90-B3AF-7F5F8804F53A}"/>
    <cellStyle name="40% - Accent4 22 3 2 3 3" xfId="4778" xr:uid="{5BEBCC84-1405-4563-AA1B-BF11AFE2D7B3}"/>
    <cellStyle name="40% - Accent4 22 3 2 3 3 2" xfId="9134" xr:uid="{1B37DB11-9EBB-4E9E-80AD-5F55565B5D17}"/>
    <cellStyle name="40% - Accent4 22 3 2 3 4" xfId="7098" xr:uid="{92907CB2-AA4C-4E6B-8D27-3660E253C3EB}"/>
    <cellStyle name="40% - Accent4 22 3 2 4" xfId="1621" xr:uid="{E04BDDD0-5A4A-4C54-9A8A-14B6A009EC7F}"/>
    <cellStyle name="40% - Accent4 22 3 2 4 2" xfId="5318" xr:uid="{B34F1363-029B-477A-8AF4-6EAFB598C97F}"/>
    <cellStyle name="40% - Accent4 22 3 2 4 2 2" xfId="9674" xr:uid="{DE391D0E-DA6D-4FE0-8CBF-AAA7925A36AF}"/>
    <cellStyle name="40% - Accent4 22 3 2 4 3" xfId="7100" xr:uid="{6F2CE562-15DF-476E-A37E-0E91529C4676}"/>
    <cellStyle name="40% - Accent4 22 3 2 5" xfId="4148" xr:uid="{A858DB7E-A7E0-4F67-867A-5916E124F441}"/>
    <cellStyle name="40% - Accent4 22 3 2 5 2" xfId="8504" xr:uid="{048DE467-E204-4743-BCE5-3FF3B5CC9CA7}"/>
    <cellStyle name="40% - Accent4 22 3 2 6" xfId="7093" xr:uid="{8DCE6F9E-618C-406B-AD12-81E00C89D441}"/>
    <cellStyle name="40% - Accent4 22 3 3" xfId="1622" xr:uid="{AD5B0A27-FF32-4606-9C55-276C15CBB28D}"/>
    <cellStyle name="40% - Accent4 22 3 3 2" xfId="1623" xr:uid="{6AB2B85E-A8DB-4ADA-BCE6-1FF45A803B9D}"/>
    <cellStyle name="40% - Accent4 22 3 3 2 2" xfId="1624" xr:uid="{9F6F4D16-B2F7-4493-998E-6F09EAA31A92}"/>
    <cellStyle name="40% - Accent4 22 3 3 2 2 2" xfId="1625" xr:uid="{A9B5526A-0868-436C-B771-06C8BC5E4CEE}"/>
    <cellStyle name="40% - Accent4 22 3 3 2 2 2 2" xfId="6027" xr:uid="{14382C99-40D7-4BDE-8E0A-D07311C5903A}"/>
    <cellStyle name="40% - Accent4 22 3 3 2 2 2 2 2" xfId="10383" xr:uid="{18358B3D-DAA5-434A-B14D-94C8E6089D21}"/>
    <cellStyle name="40% - Accent4 22 3 3 2 2 2 3" xfId="7104" xr:uid="{784B7E5C-D836-4C71-A3E6-358EDD533D3B}"/>
    <cellStyle name="40% - Accent4 22 3 3 2 2 3" xfId="4947" xr:uid="{C836E2F9-34AD-4A0F-AA02-20DCB213FE39}"/>
    <cellStyle name="40% - Accent4 22 3 3 2 2 3 2" xfId="9303" xr:uid="{177A4272-F97B-4B1E-96FA-CF7D99CF4F46}"/>
    <cellStyle name="40% - Accent4 22 3 3 2 2 4" xfId="7103" xr:uid="{0403ACAB-FF9F-4862-816F-2813EB2C3C7F}"/>
    <cellStyle name="40% - Accent4 22 3 3 2 3" xfId="1626" xr:uid="{E4E2173F-CCD0-4A92-9866-6C3C8BFA47AA}"/>
    <cellStyle name="40% - Accent4 22 3 3 2 3 2" xfId="5487" xr:uid="{C550EB72-7E91-45BD-8C35-A504CB24CCB7}"/>
    <cellStyle name="40% - Accent4 22 3 3 2 3 2 2" xfId="9843" xr:uid="{9BAEFCFE-23B1-429A-93B3-913942B0E465}"/>
    <cellStyle name="40% - Accent4 22 3 3 2 3 3" xfId="7105" xr:uid="{E5176906-3A0F-4C90-B607-1229E4DFF080}"/>
    <cellStyle name="40% - Accent4 22 3 3 2 4" xfId="4407" xr:uid="{B73C684E-AB63-49F6-A1CB-584E17CE39B3}"/>
    <cellStyle name="40% - Accent4 22 3 3 2 4 2" xfId="8763" xr:uid="{D992DF56-83CA-41BC-A258-3E95AA7DA25E}"/>
    <cellStyle name="40% - Accent4 22 3 3 2 5" xfId="7102" xr:uid="{F24C250B-8BFB-4080-A9EA-A9523FD02A84}"/>
    <cellStyle name="40% - Accent4 22 3 3 3" xfId="1627" xr:uid="{A98FA134-07B2-469D-9522-CBC5CEC135D4}"/>
    <cellStyle name="40% - Accent4 22 3 3 3 2" xfId="1628" xr:uid="{84A5E5A6-FDEE-444D-A86C-402E44D1884D}"/>
    <cellStyle name="40% - Accent4 22 3 3 3 2 2" xfId="5757" xr:uid="{75DCC22A-D917-49B9-9B3A-EE5C141D4894}"/>
    <cellStyle name="40% - Accent4 22 3 3 3 2 2 2" xfId="10113" xr:uid="{05F7C7F8-57F3-417D-A465-6CA2D199B34E}"/>
    <cellStyle name="40% - Accent4 22 3 3 3 2 3" xfId="7107" xr:uid="{B2FCDD2D-4D1E-453E-AFC2-2B727B2F5E9A}"/>
    <cellStyle name="40% - Accent4 22 3 3 3 3" xfId="4677" xr:uid="{0985F6C2-AA4F-4DED-A812-AD5C9DF60DD2}"/>
    <cellStyle name="40% - Accent4 22 3 3 3 3 2" xfId="9033" xr:uid="{9845F414-9F9B-4207-9A50-30D7F0B8ABEF}"/>
    <cellStyle name="40% - Accent4 22 3 3 3 4" xfId="7106" xr:uid="{A1F9FF94-898C-48ED-A1B3-28D46A5B71C1}"/>
    <cellStyle name="40% - Accent4 22 3 3 4" xfId="1629" xr:uid="{D426F92D-D6A0-412E-9989-3AF6B28D20CA}"/>
    <cellStyle name="40% - Accent4 22 3 3 4 2" xfId="5217" xr:uid="{7FC03C57-C7C5-4E0F-80E8-449B3D071A83}"/>
    <cellStyle name="40% - Accent4 22 3 3 4 2 2" xfId="9573" xr:uid="{6D068502-1876-4584-8CB9-979CE689E778}"/>
    <cellStyle name="40% - Accent4 22 3 3 4 3" xfId="7108" xr:uid="{1B120F07-71B3-4361-A5AF-12CC5690FC48}"/>
    <cellStyle name="40% - Accent4 22 3 3 5" xfId="4227" xr:uid="{94CA631C-0345-4B4D-ADA1-42C201E69163}"/>
    <cellStyle name="40% - Accent4 22 3 3 5 2" xfId="8583" xr:uid="{C760B0A9-20E4-43C5-BFC7-86370B48545E}"/>
    <cellStyle name="40% - Accent4 22 3 3 6" xfId="7101" xr:uid="{82E4A1A9-AC5A-4E97-B693-08E72265CF6A}"/>
    <cellStyle name="40% - Accent4 22 3 4" xfId="1630" xr:uid="{FADA180B-C264-4307-A4AD-3857F0D10953}"/>
    <cellStyle name="40% - Accent4 22 3 4 2" xfId="1631" xr:uid="{D62DD37F-0FD9-4AFD-B162-B45FAE140156}"/>
    <cellStyle name="40% - Accent4 22 3 4 2 2" xfId="1632" xr:uid="{8084FC74-1CF5-4F69-8CEB-766F2FE6FDBB}"/>
    <cellStyle name="40% - Accent4 22 3 4 2 2 2" xfId="5948" xr:uid="{AD9A0E62-ED97-4EF6-87F3-95180B4E14C9}"/>
    <cellStyle name="40% - Accent4 22 3 4 2 2 2 2" xfId="10304" xr:uid="{DFD65A75-7AC9-4B0E-ACED-5A5E5E17E838}"/>
    <cellStyle name="40% - Accent4 22 3 4 2 2 3" xfId="7111" xr:uid="{4EAD7691-98F1-465A-BA3B-22912DBE771E}"/>
    <cellStyle name="40% - Accent4 22 3 4 2 3" xfId="4868" xr:uid="{1B3EB80F-B07F-4763-AC22-954A805708A6}"/>
    <cellStyle name="40% - Accent4 22 3 4 2 3 2" xfId="9224" xr:uid="{33B91346-5020-4A5F-B434-CB0F4CD774B7}"/>
    <cellStyle name="40% - Accent4 22 3 4 2 4" xfId="7110" xr:uid="{4CE148B7-F0AC-47FD-B686-49FDF0D826B8}"/>
    <cellStyle name="40% - Accent4 22 3 4 3" xfId="1633" xr:uid="{0CFD0B54-3056-421E-B3B6-4CC48410C48A}"/>
    <cellStyle name="40% - Accent4 22 3 4 3 2" xfId="5408" xr:uid="{AC8ACB91-E34C-4E49-8478-F8DB9E79D00E}"/>
    <cellStyle name="40% - Accent4 22 3 4 3 2 2" xfId="9764" xr:uid="{DC0F9F8A-59A1-4594-A50A-082204A0106B}"/>
    <cellStyle name="40% - Accent4 22 3 4 3 3" xfId="7112" xr:uid="{6F25018D-B9C6-439D-91BF-BC7A6134CB06}"/>
    <cellStyle name="40% - Accent4 22 3 4 4" xfId="4328" xr:uid="{CD63BE82-9415-4697-98AD-5D8F69E2E362}"/>
    <cellStyle name="40% - Accent4 22 3 4 4 2" xfId="8684" xr:uid="{344533E3-4667-447A-99AC-AE8265D8D4B3}"/>
    <cellStyle name="40% - Accent4 22 3 4 5" xfId="7109" xr:uid="{6D86FD8F-E1B4-46B1-8A18-8D561821BED3}"/>
    <cellStyle name="40% - Accent4 22 3 5" xfId="1634" xr:uid="{A006C77C-15CA-4255-B66E-F77CD14A9ED9}"/>
    <cellStyle name="40% - Accent4 22 3 5 2" xfId="1635" xr:uid="{4E159FD2-0975-467C-92F0-CCE8B2A871F1}"/>
    <cellStyle name="40% - Accent4 22 3 5 2 2" xfId="5678" xr:uid="{76F244C1-3637-405B-AD09-1E9013560768}"/>
    <cellStyle name="40% - Accent4 22 3 5 2 2 2" xfId="10034" xr:uid="{D80FB31F-DF51-427D-ADCF-E09670014F52}"/>
    <cellStyle name="40% - Accent4 22 3 5 2 3" xfId="7114" xr:uid="{98C08BF1-A6DD-4A88-8D2F-09BD9C884C08}"/>
    <cellStyle name="40% - Accent4 22 3 5 3" xfId="4598" xr:uid="{107CFADB-3844-4453-9D19-3C6F8FB6ED82}"/>
    <cellStyle name="40% - Accent4 22 3 5 3 2" xfId="8954" xr:uid="{C9FEC479-F397-454B-B226-9E74596AFFC3}"/>
    <cellStyle name="40% - Accent4 22 3 5 4" xfId="7113" xr:uid="{3DA348C1-CB6B-455E-BCCA-243D38476C01}"/>
    <cellStyle name="40% - Accent4 22 3 6" xfId="1636" xr:uid="{E3374CE7-DB3C-49FA-B3D6-7FC6A65339E1}"/>
    <cellStyle name="40% - Accent4 22 3 6 2" xfId="5138" xr:uid="{F4BC4C6D-D5BE-4BBE-9D7C-22B4DB3DB0D5}"/>
    <cellStyle name="40% - Accent4 22 3 6 2 2" xfId="9494" xr:uid="{C37BFBC2-4D04-41EA-AF3A-0BB07022EF08}"/>
    <cellStyle name="40% - Accent4 22 3 6 3" xfId="7115" xr:uid="{E76B859C-B3BA-41D0-8F76-AC2017AEF3EB}"/>
    <cellStyle name="40% - Accent4 22 3 7" xfId="4047" xr:uid="{F43B1AEE-48CB-478C-9593-71AFAE01CB91}"/>
    <cellStyle name="40% - Accent4 22 3 7 2" xfId="8403" xr:uid="{7D300FDF-6A58-4CEB-855F-C653F980586F}"/>
    <cellStyle name="40% - Accent4 22 3 8" xfId="7092" xr:uid="{F2C9C0BE-5CCB-408D-AACD-8EF91F06267A}"/>
    <cellStyle name="40% - Accent4 22 4" xfId="1637" xr:uid="{E44EEB36-8BE8-4332-BB50-F06127D014A2}"/>
    <cellStyle name="40% - Accent4 22 4 2" xfId="1638" xr:uid="{855A172F-F26B-49EB-BBAB-31DB4AF29C48}"/>
    <cellStyle name="40% - Accent4 22 4 2 2" xfId="1639" xr:uid="{24AFCE8B-9B5D-4218-9D23-8D2FB798C884}"/>
    <cellStyle name="40% - Accent4 22 4 2 2 2" xfId="1640" xr:uid="{9C616D40-8145-4B2F-A28E-15263D116A41}"/>
    <cellStyle name="40% - Accent4 22 4 2 2 2 2" xfId="6083" xr:uid="{83B1B362-CF4E-4AEB-8443-90B9DB7B3EE0}"/>
    <cellStyle name="40% - Accent4 22 4 2 2 2 2 2" xfId="10439" xr:uid="{3BFA41AD-A733-4F7E-99F3-C00AC06610E2}"/>
    <cellStyle name="40% - Accent4 22 4 2 2 2 3" xfId="7119" xr:uid="{054D5D45-B4DA-429A-BC7D-4CF0B61B4C20}"/>
    <cellStyle name="40% - Accent4 22 4 2 2 3" xfId="5003" xr:uid="{6987ADFD-389E-40AF-9940-8C20EDA33EEC}"/>
    <cellStyle name="40% - Accent4 22 4 2 2 3 2" xfId="9359" xr:uid="{E5E344CF-C9C7-4B85-8D75-21BC52FDBAEA}"/>
    <cellStyle name="40% - Accent4 22 4 2 2 4" xfId="7118" xr:uid="{40DEC841-7977-4286-AFB3-149D648FD364}"/>
    <cellStyle name="40% - Accent4 22 4 2 3" xfId="1641" xr:uid="{6A7A9459-6A23-44A1-AF9D-BB7BAB3510B8}"/>
    <cellStyle name="40% - Accent4 22 4 2 3 2" xfId="5543" xr:uid="{EB9E5F23-8663-4175-BBB7-330E88A13278}"/>
    <cellStyle name="40% - Accent4 22 4 2 3 2 2" xfId="9899" xr:uid="{F07B7228-E71D-4E63-9929-29275081B259}"/>
    <cellStyle name="40% - Accent4 22 4 2 3 3" xfId="7120" xr:uid="{F835F04B-B1CB-441F-B6D7-986442003F68}"/>
    <cellStyle name="40% - Accent4 22 4 2 4" xfId="4463" xr:uid="{EB91A8D4-9381-4E64-AB5C-2AE8300E773B}"/>
    <cellStyle name="40% - Accent4 22 4 2 4 2" xfId="8819" xr:uid="{C629B6F8-5100-4DF6-932F-30935AE8F2DD}"/>
    <cellStyle name="40% - Accent4 22 4 2 5" xfId="7117" xr:uid="{B4D8B9BA-B1FD-4709-A3C7-78F74184189E}"/>
    <cellStyle name="40% - Accent4 22 4 3" xfId="1642" xr:uid="{BF15AC32-0575-41E0-9499-1D335116DC1B}"/>
    <cellStyle name="40% - Accent4 22 4 3 2" xfId="1643" xr:uid="{4B2FF75D-5060-4E9A-95A1-0DB991DF78D9}"/>
    <cellStyle name="40% - Accent4 22 4 3 2 2" xfId="5813" xr:uid="{4385275F-7335-4D00-893A-DF63813BE6C2}"/>
    <cellStyle name="40% - Accent4 22 4 3 2 2 2" xfId="10169" xr:uid="{70FA55E8-9E25-47B2-A7FE-8D45B57603F4}"/>
    <cellStyle name="40% - Accent4 22 4 3 2 3" xfId="7122" xr:uid="{656F8845-77D4-445C-94D3-6DEFC3A6D96E}"/>
    <cellStyle name="40% - Accent4 22 4 3 3" xfId="4733" xr:uid="{08A14CBD-997F-4A1B-9498-EC3C0D8BCE9F}"/>
    <cellStyle name="40% - Accent4 22 4 3 3 2" xfId="9089" xr:uid="{B7C3D17A-FE02-4B55-BA85-3BFB6213FBAC}"/>
    <cellStyle name="40% - Accent4 22 4 3 4" xfId="7121" xr:uid="{FB0FDF7D-E8D2-41F1-92EC-F96B9C5F921D}"/>
    <cellStyle name="40% - Accent4 22 4 4" xfId="1644" xr:uid="{1F77480D-949E-432D-B9FE-247F03AB35E5}"/>
    <cellStyle name="40% - Accent4 22 4 4 2" xfId="5273" xr:uid="{F41D8F8D-050F-44AB-A800-CCA493160560}"/>
    <cellStyle name="40% - Accent4 22 4 4 2 2" xfId="9629" xr:uid="{583EBC93-0649-4FB6-9083-E413CE8BA5FB}"/>
    <cellStyle name="40% - Accent4 22 4 4 3" xfId="7123" xr:uid="{91A3C3BE-B73D-4E3B-A556-5EDD720664F0}"/>
    <cellStyle name="40% - Accent4 22 4 5" xfId="4103" xr:uid="{0FE23E67-ACC7-4E0F-812B-AB3CA00E5793}"/>
    <cellStyle name="40% - Accent4 22 4 5 2" xfId="8459" xr:uid="{DE218F05-C70D-450A-9FA7-E819F0D05E39}"/>
    <cellStyle name="40% - Accent4 22 4 6" xfId="7116" xr:uid="{1ED00401-5937-40FC-97D5-20963E3958F8}"/>
    <cellStyle name="40% - Accent4 22 5" xfId="1645" xr:uid="{0B1F38D6-CB7C-40AB-BCA8-C25786CF2F02}"/>
    <cellStyle name="40% - Accent4 22 5 2" xfId="1646" xr:uid="{5C7872F9-0963-42F2-9497-DA9E3A8AB833}"/>
    <cellStyle name="40% - Accent4 22 5 2 2" xfId="1647" xr:uid="{7A4FDE78-698C-49FD-820C-28FFC3C269A2}"/>
    <cellStyle name="40% - Accent4 22 5 2 2 2" xfId="1648" xr:uid="{6C8A070C-CB4A-44C4-9439-D07877B4EBD5}"/>
    <cellStyle name="40% - Accent4 22 5 2 2 2 2" xfId="5993" xr:uid="{C9DC25E2-EDDD-432B-B68D-53180FB75DAB}"/>
    <cellStyle name="40% - Accent4 22 5 2 2 2 2 2" xfId="10349" xr:uid="{6092BB10-223A-4AF7-A4B5-625BF2CE7F56}"/>
    <cellStyle name="40% - Accent4 22 5 2 2 2 3" xfId="7127" xr:uid="{475EED63-F456-426C-ABED-692F42503E5E}"/>
    <cellStyle name="40% - Accent4 22 5 2 2 3" xfId="4913" xr:uid="{546CB945-5874-4F75-8F14-B3356ADEB74F}"/>
    <cellStyle name="40% - Accent4 22 5 2 2 3 2" xfId="9269" xr:uid="{EB3E8D33-0A3A-4601-A14B-2AF8C359AE06}"/>
    <cellStyle name="40% - Accent4 22 5 2 2 4" xfId="7126" xr:uid="{D8994EAF-4610-4C1A-8151-CC9F54915B8B}"/>
    <cellStyle name="40% - Accent4 22 5 2 3" xfId="1649" xr:uid="{AC9E4553-E9D6-4CF5-8C56-68ABECEA6F2E}"/>
    <cellStyle name="40% - Accent4 22 5 2 3 2" xfId="5453" xr:uid="{5D01C9ED-D107-4470-B295-2551C6A83580}"/>
    <cellStyle name="40% - Accent4 22 5 2 3 2 2" xfId="9809" xr:uid="{54E2354E-0F88-43AF-9437-12523755B3D0}"/>
    <cellStyle name="40% - Accent4 22 5 2 3 3" xfId="7128" xr:uid="{B2278A9D-4556-4520-9E94-B0973D85E6C0}"/>
    <cellStyle name="40% - Accent4 22 5 2 4" xfId="4373" xr:uid="{FA4A8188-1979-42AC-AA71-ACB54C6EC450}"/>
    <cellStyle name="40% - Accent4 22 5 2 4 2" xfId="8729" xr:uid="{415CBCA6-6D46-4E2D-9FC8-68B684DE30DE}"/>
    <cellStyle name="40% - Accent4 22 5 2 5" xfId="7125" xr:uid="{E3EA160E-2F7F-419C-A904-BB574705E363}"/>
    <cellStyle name="40% - Accent4 22 5 3" xfId="1650" xr:uid="{663A2F58-2675-4E9F-9DCC-9747CDA26187}"/>
    <cellStyle name="40% - Accent4 22 5 3 2" xfId="1651" xr:uid="{293938C8-3FF5-4DCC-A0AB-AC974768A695}"/>
    <cellStyle name="40% - Accent4 22 5 3 2 2" xfId="5723" xr:uid="{4522FFC4-0F44-4E4E-9738-B2815E6B7749}"/>
    <cellStyle name="40% - Accent4 22 5 3 2 2 2" xfId="10079" xr:uid="{B1FDD522-FB41-493B-A402-F3F51FA2CAAC}"/>
    <cellStyle name="40% - Accent4 22 5 3 2 3" xfId="7130" xr:uid="{D6598A2F-08E1-4FDA-BEFF-731CF8D0A34A}"/>
    <cellStyle name="40% - Accent4 22 5 3 3" xfId="4643" xr:uid="{5609F386-64CF-45DE-A675-FE86E498E014}"/>
    <cellStyle name="40% - Accent4 22 5 3 3 2" xfId="8999" xr:uid="{2368C2DB-7539-4389-8BC1-5FEA5B1376F3}"/>
    <cellStyle name="40% - Accent4 22 5 3 4" xfId="7129" xr:uid="{EFFFF3DA-608D-4B36-A327-8637D171A871}"/>
    <cellStyle name="40% - Accent4 22 5 4" xfId="1652" xr:uid="{82AD3537-4161-485D-9F3B-E5AE01E6242A}"/>
    <cellStyle name="40% - Accent4 22 5 4 2" xfId="5183" xr:uid="{E6675C6C-D485-4385-8F9B-5D16CA568771}"/>
    <cellStyle name="40% - Accent4 22 5 4 2 2" xfId="9539" xr:uid="{308C47A9-B661-421D-A5EB-E23103B5DF18}"/>
    <cellStyle name="40% - Accent4 22 5 4 3" xfId="7131" xr:uid="{866CE3C3-E9EB-43D4-AD4E-50B3CDD08CFB}"/>
    <cellStyle name="40% - Accent4 22 5 5" xfId="4193" xr:uid="{57B0322A-E591-45FD-AE62-A041F544EAC6}"/>
    <cellStyle name="40% - Accent4 22 5 5 2" xfId="8549" xr:uid="{E3ABDE63-DC5F-42AC-8686-9C28ED340515}"/>
    <cellStyle name="40% - Accent4 22 5 6" xfId="7124" xr:uid="{E56EB827-29E4-4DE4-A59E-0BCA0FF8026E}"/>
    <cellStyle name="40% - Accent4 22 6" xfId="1653" xr:uid="{E717EE33-0282-4B65-AD4D-329E230DACBB}"/>
    <cellStyle name="40% - Accent4 22 6 2" xfId="1654" xr:uid="{7C358FCA-EBD7-4BC3-956B-4F6A3EA5AE89}"/>
    <cellStyle name="40% - Accent4 22 6 2 2" xfId="1655" xr:uid="{05DF2186-6AAE-4C33-A8D5-6DF81C5211D6}"/>
    <cellStyle name="40% - Accent4 22 6 2 2 2" xfId="5903" xr:uid="{F73E2F9A-CF53-4699-991A-A3B01BB11DE9}"/>
    <cellStyle name="40% - Accent4 22 6 2 2 2 2" xfId="10259" xr:uid="{634DD550-CCA9-4B87-99D2-9ECE50914982}"/>
    <cellStyle name="40% - Accent4 22 6 2 2 3" xfId="7134" xr:uid="{435D56BE-A411-43AC-B4CD-1C58AEA7369D}"/>
    <cellStyle name="40% - Accent4 22 6 2 3" xfId="4823" xr:uid="{867AC1DE-0FAD-4318-9AD7-8D6D6FF50342}"/>
    <cellStyle name="40% - Accent4 22 6 2 3 2" xfId="9179" xr:uid="{085E7EF8-5195-4C70-9F51-ECC97EE3A07E}"/>
    <cellStyle name="40% - Accent4 22 6 2 4" xfId="7133" xr:uid="{022B967C-A4EF-401D-816E-CDB691427E55}"/>
    <cellStyle name="40% - Accent4 22 6 3" xfId="1656" xr:uid="{008E73E3-442C-42F0-8532-241A58135D29}"/>
    <cellStyle name="40% - Accent4 22 6 3 2" xfId="5363" xr:uid="{225DC884-A6F0-4D38-8682-041514411FE5}"/>
    <cellStyle name="40% - Accent4 22 6 3 2 2" xfId="9719" xr:uid="{46A5986C-0A99-4F13-B8CF-8FC831A3922F}"/>
    <cellStyle name="40% - Accent4 22 6 3 3" xfId="7135" xr:uid="{741F91B5-E5D4-41BD-B4CF-AE88D2A012D7}"/>
    <cellStyle name="40% - Accent4 22 6 4" xfId="4283" xr:uid="{2A98B769-F5DE-4FB7-82D5-4E52B1D8A9FB}"/>
    <cellStyle name="40% - Accent4 22 6 4 2" xfId="8639" xr:uid="{94ED2C0B-13CE-497C-BA5B-60CB976E8590}"/>
    <cellStyle name="40% - Accent4 22 6 5" xfId="7132" xr:uid="{4D5D70E6-8A37-44BB-B5FA-661B2D3227B2}"/>
    <cellStyle name="40% - Accent4 22 7" xfId="1657" xr:uid="{C9A0EFEE-4F05-46D6-A7C0-0D87503A7AFE}"/>
    <cellStyle name="40% - Accent4 22 7 2" xfId="1658" xr:uid="{698D9D82-B7CF-420D-A954-721C83C8EF92}"/>
    <cellStyle name="40% - Accent4 22 7 2 2" xfId="5633" xr:uid="{E0331443-E597-488B-89F8-1A5A86B86C74}"/>
    <cellStyle name="40% - Accent4 22 7 2 2 2" xfId="9989" xr:uid="{F85BB7B8-FC7E-4E0C-9EDB-2410488BEAC3}"/>
    <cellStyle name="40% - Accent4 22 7 2 3" xfId="7137" xr:uid="{0FDA66DE-1428-4876-9F7D-75901A8AB7E9}"/>
    <cellStyle name="40% - Accent4 22 7 3" xfId="4553" xr:uid="{004B36D2-E2C6-41DE-930A-2EB870EBEAE7}"/>
    <cellStyle name="40% - Accent4 22 7 3 2" xfId="8909" xr:uid="{455E83B7-E296-477D-8DE9-B508FF9E05BC}"/>
    <cellStyle name="40% - Accent4 22 7 4" xfId="7136" xr:uid="{E222BB2B-B731-4294-97A9-4D9CEDCF8DE6}"/>
    <cellStyle name="40% - Accent4 22 8" xfId="1659" xr:uid="{156CBA2B-C667-42D5-B1A0-728292C3E2DD}"/>
    <cellStyle name="40% - Accent4 22 8 2" xfId="5093" xr:uid="{E5568B4F-6628-4649-8A2D-5EAE31F45AE2}"/>
    <cellStyle name="40% - Accent4 22 8 2 2" xfId="9449" xr:uid="{22238A21-8458-4C99-9935-804F06731B81}"/>
    <cellStyle name="40% - Accent4 22 8 3" xfId="7138" xr:uid="{F265C00E-C36B-4D75-B66C-7CD5B546630E}"/>
    <cellStyle name="40% - Accent4 22 9" xfId="4012" xr:uid="{DA4894F9-777D-43DA-9FDD-60D1A54887BA}"/>
    <cellStyle name="40% - Accent4 22 9 2" xfId="8369" xr:uid="{7894C790-E130-4930-8F88-98FEE98C9A45}"/>
    <cellStyle name="40% - Accent4 3" xfId="1660" xr:uid="{73CD12C6-9A2F-410F-8953-F61BCABAEC9F}"/>
    <cellStyle name="40% - Accent4 4" xfId="1661" xr:uid="{F565F105-DB95-4FAB-B82D-4D478747BF9E}"/>
    <cellStyle name="40% - Accent4 5" xfId="1662" xr:uid="{7968B5B9-C589-40E4-8D65-921FB48C2131}"/>
    <cellStyle name="40% - Accent4 6" xfId="1663" xr:uid="{2EDC6849-AD8A-4A30-9BA4-E8A00912815D}"/>
    <cellStyle name="40% - Accent4 7" xfId="1664" xr:uid="{E4BE0A43-D4D0-4F2D-A31A-E3AAC07D86A8}"/>
    <cellStyle name="40% - Accent4 8" xfId="1665" xr:uid="{9CD33EEF-6AE2-4B10-9603-B1D8A605C6F1}"/>
    <cellStyle name="40% - Accent4 9" xfId="1666" xr:uid="{DD59E85C-6FCD-4315-8A85-44980BEC9ACB}"/>
    <cellStyle name="40% - Accent5 10" xfId="1667" xr:uid="{75EB2458-E661-4D4C-A8ED-DE77319F6644}"/>
    <cellStyle name="40% - Accent5 11" xfId="1668" xr:uid="{60550D68-FCD1-4F72-85B3-0B5704929B29}"/>
    <cellStyle name="40% - Accent5 12" xfId="1669" xr:uid="{AA1E3A08-7747-43EF-A038-D8C9FE6F8457}"/>
    <cellStyle name="40% - Accent5 13" xfId="1670" xr:uid="{C44A207C-854E-46D4-A6C9-289E0829052C}"/>
    <cellStyle name="40% - Accent5 14" xfId="1671" xr:uid="{0A6BA5FD-59D1-4252-9A16-3E0C9454BDBB}"/>
    <cellStyle name="40% - Accent5 15" xfId="1672" xr:uid="{656CA59D-E984-4DA9-A8A0-01C0274E722F}"/>
    <cellStyle name="40% - Accent5 16" xfId="1673" xr:uid="{E45355E4-B91C-424A-A3C3-9744BAD90505}"/>
    <cellStyle name="40% - Accent5 17" xfId="1674" xr:uid="{82EE1091-7E53-4470-9131-BE87F7F919FA}"/>
    <cellStyle name="40% - Accent5 18" xfId="1675" xr:uid="{74D012CC-D5BA-4E2F-8C7A-DD548BA88BBE}"/>
    <cellStyle name="40% - Accent5 19" xfId="1676" xr:uid="{39C08B68-7807-4F0C-9540-623DF9323FAA}"/>
    <cellStyle name="40% - Accent5 2" xfId="1677" xr:uid="{D32621C9-44E1-4552-A614-EB3C7A0CDD13}"/>
    <cellStyle name="40% - Accent5 20" xfId="1678" xr:uid="{C2BFB290-D9E5-4FBC-AF44-3BB8F3438567}"/>
    <cellStyle name="40% - Accent5 21" xfId="1679" xr:uid="{D24DF2BB-39EA-407A-8784-E66E8BB7EE56}"/>
    <cellStyle name="40% - Accent5 22" xfId="1680" xr:uid="{62DD0CBE-E678-48E0-8859-9CBB2FAE8685}"/>
    <cellStyle name="40% - Accent5 22 10" xfId="7139" xr:uid="{B4F66366-9EA6-423C-98F4-1D0ED79E46FF}"/>
    <cellStyle name="40% - Accent5 22 2" xfId="1681" xr:uid="{161F257A-62E4-4891-897C-0358592CFF84}"/>
    <cellStyle name="40% - Accent5 22 2 2" xfId="1682" xr:uid="{3D78D4CB-94FD-4D7C-A0FF-5E81C9B1FD32}"/>
    <cellStyle name="40% - Accent5 22 2 2 2" xfId="1683" xr:uid="{3A716B14-435D-45AF-AD0A-2BE348572193}"/>
    <cellStyle name="40% - Accent5 22 2 2 2 2" xfId="1684" xr:uid="{ED3DE4DC-C7E2-4D05-AB29-9C70F73566F0}"/>
    <cellStyle name="40% - Accent5 22 2 2 2 2 2" xfId="1685" xr:uid="{EF967B44-1EA9-43DA-92AC-5F79B842E41B}"/>
    <cellStyle name="40% - Accent5 22 2 2 2 2 2 2" xfId="1686" xr:uid="{4E8E8CA7-3330-4ED3-B5B1-2369CD971393}"/>
    <cellStyle name="40% - Accent5 22 2 2 2 2 2 2 2" xfId="6143" xr:uid="{93AF77CB-D65A-4C4F-8D53-7E4B53B6DB14}"/>
    <cellStyle name="40% - Accent5 22 2 2 2 2 2 2 2 2" xfId="10499" xr:uid="{298C3A36-0D39-4C3C-9B86-56AE396D86C9}"/>
    <cellStyle name="40% - Accent5 22 2 2 2 2 2 2 3" xfId="7145" xr:uid="{67E5A9D7-0C10-4B5F-A36A-97979A4ECD52}"/>
    <cellStyle name="40% - Accent5 22 2 2 2 2 2 3" xfId="5063" xr:uid="{52394A0E-B4E5-4C5D-AEC4-85901DAC3B0F}"/>
    <cellStyle name="40% - Accent5 22 2 2 2 2 2 3 2" xfId="9419" xr:uid="{3825CF3E-E9EE-462B-9D58-75B5D04C1D0E}"/>
    <cellStyle name="40% - Accent5 22 2 2 2 2 2 4" xfId="7144" xr:uid="{DABC9988-5E91-4CAF-8CE4-C8CAC4DF0759}"/>
    <cellStyle name="40% - Accent5 22 2 2 2 2 3" xfId="1687" xr:uid="{51D78133-71D4-4DD7-AF2D-401B47D252E1}"/>
    <cellStyle name="40% - Accent5 22 2 2 2 2 3 2" xfId="5603" xr:uid="{59D7B576-BE39-4A99-A82A-BCA870743F72}"/>
    <cellStyle name="40% - Accent5 22 2 2 2 2 3 2 2" xfId="9959" xr:uid="{F034E08F-8F67-47C6-892E-471664F89BA3}"/>
    <cellStyle name="40% - Accent5 22 2 2 2 2 3 3" xfId="7146" xr:uid="{1CF3A010-DA26-4991-8678-FCB515651E91}"/>
    <cellStyle name="40% - Accent5 22 2 2 2 2 4" xfId="4523" xr:uid="{F1C36A5F-57C1-415A-8638-D6B1A66E04F0}"/>
    <cellStyle name="40% - Accent5 22 2 2 2 2 4 2" xfId="8879" xr:uid="{D5CA0CBE-2BA7-401C-9E5B-C13149DEF951}"/>
    <cellStyle name="40% - Accent5 22 2 2 2 2 5" xfId="7143" xr:uid="{D9F14FA2-5642-49CB-9883-B63C7835333D}"/>
    <cellStyle name="40% - Accent5 22 2 2 2 3" xfId="1688" xr:uid="{0FC076D5-3905-41FA-85BC-20E2DB20D08F}"/>
    <cellStyle name="40% - Accent5 22 2 2 2 3 2" xfId="1689" xr:uid="{C66143C7-2BA0-4D94-93F6-2138C1697151}"/>
    <cellStyle name="40% - Accent5 22 2 2 2 3 2 2" xfId="5873" xr:uid="{2C27C48F-A97A-4FC5-993A-AFFC6C2AA283}"/>
    <cellStyle name="40% - Accent5 22 2 2 2 3 2 2 2" xfId="10229" xr:uid="{56D29F30-0050-4A90-96A4-BF6513B4EF70}"/>
    <cellStyle name="40% - Accent5 22 2 2 2 3 2 3" xfId="7148" xr:uid="{2F35038B-BC5E-4BF3-B948-CEA94AEABBAB}"/>
    <cellStyle name="40% - Accent5 22 2 2 2 3 3" xfId="4793" xr:uid="{83A41344-6C70-4577-88EB-32D4FE0C62CC}"/>
    <cellStyle name="40% - Accent5 22 2 2 2 3 3 2" xfId="9149" xr:uid="{C0A8D3C9-1BB9-4B4D-A56E-B97F66DF6F29}"/>
    <cellStyle name="40% - Accent5 22 2 2 2 3 4" xfId="7147" xr:uid="{92AD581E-92F1-4638-9F16-F1D54554C2B1}"/>
    <cellStyle name="40% - Accent5 22 2 2 2 4" xfId="1690" xr:uid="{8C9BF2CC-B4F1-41EC-9DF2-896C334F7E15}"/>
    <cellStyle name="40% - Accent5 22 2 2 2 4 2" xfId="5333" xr:uid="{268A46AA-F70A-4EC1-AB7B-034039771854}"/>
    <cellStyle name="40% - Accent5 22 2 2 2 4 2 2" xfId="9689" xr:uid="{FDB29467-76AE-4CC4-ACE3-B8272BEAB059}"/>
    <cellStyle name="40% - Accent5 22 2 2 2 4 3" xfId="7149" xr:uid="{3BF19040-89DF-4918-8F80-4B9FBC4D07C5}"/>
    <cellStyle name="40% - Accent5 22 2 2 2 5" xfId="4163" xr:uid="{E6A9D1ED-0CB3-4B68-A6EA-CC0EC0AB14B8}"/>
    <cellStyle name="40% - Accent5 22 2 2 2 5 2" xfId="8519" xr:uid="{8D0B87A6-32DC-455C-93E3-4638CDF90B72}"/>
    <cellStyle name="40% - Accent5 22 2 2 2 6" xfId="7142" xr:uid="{4D5CB84F-8332-4D89-942C-DDF84741F174}"/>
    <cellStyle name="40% - Accent5 22 2 2 3" xfId="1691" xr:uid="{2E16EBEC-C0C2-4B47-9DBA-265B4DF25481}"/>
    <cellStyle name="40% - Accent5 22 2 2 3 2" xfId="1692" xr:uid="{06D2BE92-870C-4144-A2E3-4F65AABAB3BA}"/>
    <cellStyle name="40% - Accent5 22 2 2 3 2 2" xfId="1693" xr:uid="{88B3A8C8-083B-48B2-87FC-AACE93122620}"/>
    <cellStyle name="40% - Accent5 22 2 2 3 2 2 2" xfId="1694" xr:uid="{73EA9341-E79C-40A7-AD2E-0F091839AF94}"/>
    <cellStyle name="40% - Accent5 22 2 2 3 2 2 2 2" xfId="6029" xr:uid="{AD52D1B8-6DC8-4E01-B6C0-2543A06D7F5B}"/>
    <cellStyle name="40% - Accent5 22 2 2 3 2 2 2 2 2" xfId="10385" xr:uid="{2B1C6081-B9B4-4809-A11D-65D0E71BCA83}"/>
    <cellStyle name="40% - Accent5 22 2 2 3 2 2 2 3" xfId="7153" xr:uid="{28106917-80E4-49BE-8A31-B5EA3D3A9C17}"/>
    <cellStyle name="40% - Accent5 22 2 2 3 2 2 3" xfId="4949" xr:uid="{EB72BDD7-2D25-45A2-B311-EB938B1ED03D}"/>
    <cellStyle name="40% - Accent5 22 2 2 3 2 2 3 2" xfId="9305" xr:uid="{BD365FEB-CFEC-45E0-88A1-DF51CB3EDA1E}"/>
    <cellStyle name="40% - Accent5 22 2 2 3 2 2 4" xfId="7152" xr:uid="{55C58533-873B-45C7-B8CD-C888FDBD4147}"/>
    <cellStyle name="40% - Accent5 22 2 2 3 2 3" xfId="1695" xr:uid="{490339CC-E57B-4420-B48B-1FF5B4ED5FED}"/>
    <cellStyle name="40% - Accent5 22 2 2 3 2 3 2" xfId="5489" xr:uid="{EF00A1A9-8286-43B0-B8C7-DF0DE2735187}"/>
    <cellStyle name="40% - Accent5 22 2 2 3 2 3 2 2" xfId="9845" xr:uid="{BC63B120-60E3-486D-9E98-813716003AB6}"/>
    <cellStyle name="40% - Accent5 22 2 2 3 2 3 3" xfId="7154" xr:uid="{9125FECB-3714-4773-8EF6-37DF51ACE062}"/>
    <cellStyle name="40% - Accent5 22 2 2 3 2 4" xfId="4409" xr:uid="{6EE178B7-D2ED-420C-8FB7-60D5F0EDBC19}"/>
    <cellStyle name="40% - Accent5 22 2 2 3 2 4 2" xfId="8765" xr:uid="{F9F887FC-5F0B-4ED1-ADD0-68CAA992BAAD}"/>
    <cellStyle name="40% - Accent5 22 2 2 3 2 5" xfId="7151" xr:uid="{EEFA66A3-512D-44EC-9FF5-AD215B09A30E}"/>
    <cellStyle name="40% - Accent5 22 2 2 3 3" xfId="1696" xr:uid="{AC02D6A9-C9CB-4951-9C3C-FCC2379DC5A0}"/>
    <cellStyle name="40% - Accent5 22 2 2 3 3 2" xfId="1697" xr:uid="{20E0EAFF-B51D-4239-BA91-75A679B015EA}"/>
    <cellStyle name="40% - Accent5 22 2 2 3 3 2 2" xfId="5759" xr:uid="{AE9DF319-8E9C-4779-89D3-3F2BFEC096CF}"/>
    <cellStyle name="40% - Accent5 22 2 2 3 3 2 2 2" xfId="10115" xr:uid="{EE8FB2AF-4B96-484D-80F0-85FC5C6B5E41}"/>
    <cellStyle name="40% - Accent5 22 2 2 3 3 2 3" xfId="7156" xr:uid="{CAAA2202-311D-4E3B-955E-C21E124721A9}"/>
    <cellStyle name="40% - Accent5 22 2 2 3 3 3" xfId="4679" xr:uid="{9F675A98-A299-4AEE-B124-2D578C499370}"/>
    <cellStyle name="40% - Accent5 22 2 2 3 3 3 2" xfId="9035" xr:uid="{D71DFA29-6B7B-4938-86D1-549A60ECEDFA}"/>
    <cellStyle name="40% - Accent5 22 2 2 3 3 4" xfId="7155" xr:uid="{B69F023F-56A8-40C5-854D-9A19905FC36C}"/>
    <cellStyle name="40% - Accent5 22 2 2 3 4" xfId="1698" xr:uid="{FA24BEC6-FB4A-4B2F-ACB4-FDE16ED779EE}"/>
    <cellStyle name="40% - Accent5 22 2 2 3 4 2" xfId="5219" xr:uid="{1E5644EB-C187-4550-9FFE-CF5D3D86537A}"/>
    <cellStyle name="40% - Accent5 22 2 2 3 4 2 2" xfId="9575" xr:uid="{D1FC2970-5C38-4DC3-BFED-290FC30086F0}"/>
    <cellStyle name="40% - Accent5 22 2 2 3 4 3" xfId="7157" xr:uid="{69945AAE-CCE7-46D6-9F4A-237B8472F05A}"/>
    <cellStyle name="40% - Accent5 22 2 2 3 5" xfId="4229" xr:uid="{75FFB4C4-E42B-428D-940D-C6C605B0C343}"/>
    <cellStyle name="40% - Accent5 22 2 2 3 5 2" xfId="8585" xr:uid="{40A552FB-8DA7-4424-B79C-490A726BD200}"/>
    <cellStyle name="40% - Accent5 22 2 2 3 6" xfId="7150" xr:uid="{5C783891-3860-4EF9-ACA4-77BCE26D19FA}"/>
    <cellStyle name="40% - Accent5 22 2 2 4" xfId="1699" xr:uid="{1CE53143-75F2-43D1-A49A-151E85B761AF}"/>
    <cellStyle name="40% - Accent5 22 2 2 4 2" xfId="1700" xr:uid="{85BB3C7E-F0A1-41A7-BEB6-AC339D1F943E}"/>
    <cellStyle name="40% - Accent5 22 2 2 4 2 2" xfId="1701" xr:uid="{CE415C47-47FC-44C6-94DC-C12B0FB00F12}"/>
    <cellStyle name="40% - Accent5 22 2 2 4 2 2 2" xfId="5963" xr:uid="{A7A03D3E-37C9-4CA4-9B76-2AAE5A8974FC}"/>
    <cellStyle name="40% - Accent5 22 2 2 4 2 2 2 2" xfId="10319" xr:uid="{F96FC3F7-C0C4-4557-A8C6-103D659834B6}"/>
    <cellStyle name="40% - Accent5 22 2 2 4 2 2 3" xfId="7160" xr:uid="{24EADBED-DFFB-48EE-B2DE-CAF058474923}"/>
    <cellStyle name="40% - Accent5 22 2 2 4 2 3" xfId="4883" xr:uid="{D1F34CD5-55D7-46DF-8C7F-F868EAC8ED42}"/>
    <cellStyle name="40% - Accent5 22 2 2 4 2 3 2" xfId="9239" xr:uid="{60064C2E-7B1A-4867-965A-33F61F6A452E}"/>
    <cellStyle name="40% - Accent5 22 2 2 4 2 4" xfId="7159" xr:uid="{83C7634F-952C-4B44-A42F-E8E048367EFE}"/>
    <cellStyle name="40% - Accent5 22 2 2 4 3" xfId="1702" xr:uid="{4FD1A412-1DFD-407E-95B9-D5B7EEAB8789}"/>
    <cellStyle name="40% - Accent5 22 2 2 4 3 2" xfId="5423" xr:uid="{542F2337-B29F-4D74-92D8-7377A95FF201}"/>
    <cellStyle name="40% - Accent5 22 2 2 4 3 2 2" xfId="9779" xr:uid="{FE3EDE3E-2FCB-4647-AF9F-FAA9FA7F3DBE}"/>
    <cellStyle name="40% - Accent5 22 2 2 4 3 3" xfId="7161" xr:uid="{CA0D3BBE-B483-4D4F-99AE-F935F9BCE186}"/>
    <cellStyle name="40% - Accent5 22 2 2 4 4" xfId="4343" xr:uid="{6F55C3D2-FC22-40B0-B8BB-ECAEAD10FFAE}"/>
    <cellStyle name="40% - Accent5 22 2 2 4 4 2" xfId="8699" xr:uid="{971BF811-3A86-4C3C-BDA4-F8D891E9C986}"/>
    <cellStyle name="40% - Accent5 22 2 2 4 5" xfId="7158" xr:uid="{2161AB17-7A7B-44A7-98CA-F34B8543E9EA}"/>
    <cellStyle name="40% - Accent5 22 2 2 5" xfId="1703" xr:uid="{255AF89E-B544-4541-9FDC-65E510C979E9}"/>
    <cellStyle name="40% - Accent5 22 2 2 5 2" xfId="1704" xr:uid="{CA44338E-5B20-41EF-9D08-55272593A152}"/>
    <cellStyle name="40% - Accent5 22 2 2 5 2 2" xfId="5693" xr:uid="{B18422DE-1D0D-453A-BA6C-F12137559726}"/>
    <cellStyle name="40% - Accent5 22 2 2 5 2 2 2" xfId="10049" xr:uid="{9CD8C908-31C3-402A-B4E8-1478896ECC09}"/>
    <cellStyle name="40% - Accent5 22 2 2 5 2 3" xfId="7163" xr:uid="{13BE77A6-9D4F-4867-A274-805ED8C147BF}"/>
    <cellStyle name="40% - Accent5 22 2 2 5 3" xfId="4613" xr:uid="{7FAE3826-91A6-4321-9143-7DD84EB0CCF6}"/>
    <cellStyle name="40% - Accent5 22 2 2 5 3 2" xfId="8969" xr:uid="{354D71CD-D158-41EE-B1D2-98C403DEBA5E}"/>
    <cellStyle name="40% - Accent5 22 2 2 5 4" xfId="7162" xr:uid="{0E2E9BB9-BB7C-42F5-8EE2-D563A4D0E17B}"/>
    <cellStyle name="40% - Accent5 22 2 2 6" xfId="1705" xr:uid="{ED8AD728-83E9-4740-AE51-7CC18AE48C4D}"/>
    <cellStyle name="40% - Accent5 22 2 2 6 2" xfId="5153" xr:uid="{9C791B05-FD03-426B-920D-8BCDEC1397D5}"/>
    <cellStyle name="40% - Accent5 22 2 2 6 2 2" xfId="9509" xr:uid="{666D6012-432F-469E-8FDD-B28D6E989CC0}"/>
    <cellStyle name="40% - Accent5 22 2 2 6 3" xfId="7164" xr:uid="{3847D9F0-F849-4FD5-AEDB-559CD1148036}"/>
    <cellStyle name="40% - Accent5 22 2 2 7" xfId="4049" xr:uid="{EB837506-0DF9-4160-A4DA-CAA968F2DA32}"/>
    <cellStyle name="40% - Accent5 22 2 2 7 2" xfId="8405" xr:uid="{FABE8337-6843-4550-9D6A-75EFCC323D5E}"/>
    <cellStyle name="40% - Accent5 22 2 2 8" xfId="7141" xr:uid="{D5DF904A-77F8-451E-9968-C03DC29BD95A}"/>
    <cellStyle name="40% - Accent5 22 2 3" xfId="1706" xr:uid="{16DBC042-9E7F-4FE1-A89B-288B30EF5954}"/>
    <cellStyle name="40% - Accent5 22 2 3 2" xfId="1707" xr:uid="{82C4C0D4-85AD-484A-BA43-45EA3B744C42}"/>
    <cellStyle name="40% - Accent5 22 2 3 2 2" xfId="1708" xr:uid="{F5E8946E-D4B3-49A1-A359-4B972D590BFA}"/>
    <cellStyle name="40% - Accent5 22 2 3 2 2 2" xfId="1709" xr:uid="{E494CD44-499B-425F-B379-1A6CB112489A}"/>
    <cellStyle name="40% - Accent5 22 2 3 2 2 2 2" xfId="6098" xr:uid="{0AAFA8E3-EE99-4FDB-B323-15FDF0913D3D}"/>
    <cellStyle name="40% - Accent5 22 2 3 2 2 2 2 2" xfId="10454" xr:uid="{07D4BEC6-7F79-46C0-9FE5-DABFE79683EA}"/>
    <cellStyle name="40% - Accent5 22 2 3 2 2 2 3" xfId="7168" xr:uid="{9DAB8604-3D65-4E8F-A86A-F86D53863EBD}"/>
    <cellStyle name="40% - Accent5 22 2 3 2 2 3" xfId="5018" xr:uid="{172040C4-883F-4011-9BB7-26E62EA9EAAB}"/>
    <cellStyle name="40% - Accent5 22 2 3 2 2 3 2" xfId="9374" xr:uid="{83CFEE0B-A1D8-40CB-B3CC-446342B88CC3}"/>
    <cellStyle name="40% - Accent5 22 2 3 2 2 4" xfId="7167" xr:uid="{14E52E58-9486-4EA3-83AB-701C22CC9812}"/>
    <cellStyle name="40% - Accent5 22 2 3 2 3" xfId="1710" xr:uid="{ADFEEFD2-01D8-4E43-9CF8-B285BE9ED2C2}"/>
    <cellStyle name="40% - Accent5 22 2 3 2 3 2" xfId="5558" xr:uid="{169F6DF9-665D-4E93-9369-1CF723FDA2A9}"/>
    <cellStyle name="40% - Accent5 22 2 3 2 3 2 2" xfId="9914" xr:uid="{933385A7-0BEF-4A5F-B52C-768AD6C2085F}"/>
    <cellStyle name="40% - Accent5 22 2 3 2 3 3" xfId="7169" xr:uid="{4EB6BCBF-7333-4E4F-9643-96539DBFDF89}"/>
    <cellStyle name="40% - Accent5 22 2 3 2 4" xfId="4478" xr:uid="{D502CB5E-4C32-4D3B-9733-FEC951D82AC3}"/>
    <cellStyle name="40% - Accent5 22 2 3 2 4 2" xfId="8834" xr:uid="{E3D506A1-F9C8-4E93-8364-B53A3CA2D1CE}"/>
    <cellStyle name="40% - Accent5 22 2 3 2 5" xfId="7166" xr:uid="{635744BE-CA6F-4DDD-A63E-1CB18A8720B2}"/>
    <cellStyle name="40% - Accent5 22 2 3 3" xfId="1711" xr:uid="{242888AA-E965-44D6-B6F8-4D94FAB36AD5}"/>
    <cellStyle name="40% - Accent5 22 2 3 3 2" xfId="1712" xr:uid="{EA960B3D-4944-419C-A963-3810E5B464F4}"/>
    <cellStyle name="40% - Accent5 22 2 3 3 2 2" xfId="5828" xr:uid="{74E9E45F-3EE3-4DD8-BBEA-FCF761045625}"/>
    <cellStyle name="40% - Accent5 22 2 3 3 2 2 2" xfId="10184" xr:uid="{5C560748-6E5A-410D-8317-00EF1492FDC8}"/>
    <cellStyle name="40% - Accent5 22 2 3 3 2 3" xfId="7171" xr:uid="{580B2CDB-CF65-4458-AD37-0C6129A0D43A}"/>
    <cellStyle name="40% - Accent5 22 2 3 3 3" xfId="4748" xr:uid="{236C6E28-EFFF-4F51-BA3C-C29D6E5E9506}"/>
    <cellStyle name="40% - Accent5 22 2 3 3 3 2" xfId="9104" xr:uid="{5DC02D11-9097-4EBF-82B7-8FC3F5325F42}"/>
    <cellStyle name="40% - Accent5 22 2 3 3 4" xfId="7170" xr:uid="{FF40EEB8-1405-4988-92DF-94263A1AE0CC}"/>
    <cellStyle name="40% - Accent5 22 2 3 4" xfId="1713" xr:uid="{6608790E-D738-4CD8-9F78-33B534846CBC}"/>
    <cellStyle name="40% - Accent5 22 2 3 4 2" xfId="5288" xr:uid="{BF16507D-E194-4342-915A-E4241EAE739E}"/>
    <cellStyle name="40% - Accent5 22 2 3 4 2 2" xfId="9644" xr:uid="{E6232335-38F3-4D74-912D-D6CC543453D2}"/>
    <cellStyle name="40% - Accent5 22 2 3 4 3" xfId="7172" xr:uid="{9D33BFE1-1352-43E9-AC09-6DE2D6C5E414}"/>
    <cellStyle name="40% - Accent5 22 2 3 5" xfId="4118" xr:uid="{BA6C7F08-99FA-4675-99FE-C725E741FB14}"/>
    <cellStyle name="40% - Accent5 22 2 3 5 2" xfId="8474" xr:uid="{387DD84D-F34E-4574-97DE-0E756F0379FE}"/>
    <cellStyle name="40% - Accent5 22 2 3 6" xfId="7165" xr:uid="{F3B480D9-017C-4D1E-83AC-3B93ECC6FA22}"/>
    <cellStyle name="40% - Accent5 22 2 4" xfId="1714" xr:uid="{3008209F-922F-47DD-802A-6E64D6554F16}"/>
    <cellStyle name="40% - Accent5 22 2 4 2" xfId="1715" xr:uid="{18635FD9-57A6-4553-8395-A6AEE0DA8F28}"/>
    <cellStyle name="40% - Accent5 22 2 4 2 2" xfId="1716" xr:uid="{2DC2A239-B9C6-4D38-82C7-EEBF2414CCE2}"/>
    <cellStyle name="40% - Accent5 22 2 4 2 2 2" xfId="1717" xr:uid="{169F8FA3-CEC1-4EEF-8691-F2F91EF2561B}"/>
    <cellStyle name="40% - Accent5 22 2 4 2 2 2 2" xfId="6028" xr:uid="{A557F640-BF95-49EB-9C98-9BFFDE5E6102}"/>
    <cellStyle name="40% - Accent5 22 2 4 2 2 2 2 2" xfId="10384" xr:uid="{F7B33029-BE43-4DB3-9B00-29BBE82D8B36}"/>
    <cellStyle name="40% - Accent5 22 2 4 2 2 2 3" xfId="7176" xr:uid="{FA417F16-2461-4A6B-978D-3D98F83398E5}"/>
    <cellStyle name="40% - Accent5 22 2 4 2 2 3" xfId="4948" xr:uid="{EE26E0D5-D64C-4C95-9FFB-88427CFBF20A}"/>
    <cellStyle name="40% - Accent5 22 2 4 2 2 3 2" xfId="9304" xr:uid="{4CE906B3-DE57-4A8C-85B4-0D4AF5EB39E6}"/>
    <cellStyle name="40% - Accent5 22 2 4 2 2 4" xfId="7175" xr:uid="{4BE24EA7-E914-493D-A496-26EF72B16648}"/>
    <cellStyle name="40% - Accent5 22 2 4 2 3" xfId="1718" xr:uid="{2EE1F409-655A-4E76-9085-1FD46A9B9DF9}"/>
    <cellStyle name="40% - Accent5 22 2 4 2 3 2" xfId="5488" xr:uid="{1973CC91-6109-4C35-AA8E-B890892EA96F}"/>
    <cellStyle name="40% - Accent5 22 2 4 2 3 2 2" xfId="9844" xr:uid="{DD6F951B-B170-4748-9B52-AC6ADA9110A3}"/>
    <cellStyle name="40% - Accent5 22 2 4 2 3 3" xfId="7177" xr:uid="{2354DFAC-7D6A-4878-9041-9E320F2BDECE}"/>
    <cellStyle name="40% - Accent5 22 2 4 2 4" xfId="4408" xr:uid="{606CF617-215C-45BF-A0E5-35BBA3C3A832}"/>
    <cellStyle name="40% - Accent5 22 2 4 2 4 2" xfId="8764" xr:uid="{5CC6FFF4-5FEA-4A9A-A29C-089689C9DA40}"/>
    <cellStyle name="40% - Accent5 22 2 4 2 5" xfId="7174" xr:uid="{D3B6BDDF-BB79-408C-968D-20F8A4A145D1}"/>
    <cellStyle name="40% - Accent5 22 2 4 3" xfId="1719" xr:uid="{BDB54CB4-6F2A-4A4B-AB9B-7250EB8A9AE3}"/>
    <cellStyle name="40% - Accent5 22 2 4 3 2" xfId="1720" xr:uid="{6D948973-DE9A-4847-8B34-6807614E69D6}"/>
    <cellStyle name="40% - Accent5 22 2 4 3 2 2" xfId="5758" xr:uid="{7781D135-8798-4357-A2B6-4F83FE726EC8}"/>
    <cellStyle name="40% - Accent5 22 2 4 3 2 2 2" xfId="10114" xr:uid="{E7019D21-31D4-4A28-96A3-922E3BD5AB09}"/>
    <cellStyle name="40% - Accent5 22 2 4 3 2 3" xfId="7179" xr:uid="{B4BFC50B-5FCF-4699-A23A-DEBEF3523D13}"/>
    <cellStyle name="40% - Accent5 22 2 4 3 3" xfId="4678" xr:uid="{874EB8E9-A18A-4BED-B2C4-41CCDD7A1CFD}"/>
    <cellStyle name="40% - Accent5 22 2 4 3 3 2" xfId="9034" xr:uid="{914A777A-2A68-4CF2-B37D-7E715DEB2F61}"/>
    <cellStyle name="40% - Accent5 22 2 4 3 4" xfId="7178" xr:uid="{531934D5-60B0-4BBB-8CB7-82183D3F18DC}"/>
    <cellStyle name="40% - Accent5 22 2 4 4" xfId="1721" xr:uid="{3FBB1DBE-82D6-44F7-A3CD-A5BC0120F343}"/>
    <cellStyle name="40% - Accent5 22 2 4 4 2" xfId="5218" xr:uid="{CA7E3212-3F09-4F77-94E0-39F02E4976F8}"/>
    <cellStyle name="40% - Accent5 22 2 4 4 2 2" xfId="9574" xr:uid="{B2712D03-874C-4FDE-A5F7-F240788FA194}"/>
    <cellStyle name="40% - Accent5 22 2 4 4 3" xfId="7180" xr:uid="{A1F41B55-CD08-444D-88F9-57A0C2E4CDB1}"/>
    <cellStyle name="40% - Accent5 22 2 4 5" xfId="4228" xr:uid="{E5050B3B-5FB7-4A3B-8F90-EF52029AFCC4}"/>
    <cellStyle name="40% - Accent5 22 2 4 5 2" xfId="8584" xr:uid="{17516D40-6EDA-4841-9AEE-5C461F4963AF}"/>
    <cellStyle name="40% - Accent5 22 2 4 6" xfId="7173" xr:uid="{7222471D-D4B0-44CE-BFC3-C97B293C57CB}"/>
    <cellStyle name="40% - Accent5 22 2 5" xfId="1722" xr:uid="{2F2DC5F4-2B9C-493B-B76E-9399C364E18B}"/>
    <cellStyle name="40% - Accent5 22 2 5 2" xfId="1723" xr:uid="{1FF7AB10-FFD2-42F5-B139-1B0DB2238873}"/>
    <cellStyle name="40% - Accent5 22 2 5 2 2" xfId="1724" xr:uid="{C842DA35-372A-4243-BDEB-6773BACFF724}"/>
    <cellStyle name="40% - Accent5 22 2 5 2 2 2" xfId="5918" xr:uid="{BEFC9FEA-BB2A-4E0A-8C93-E9105E59FAB7}"/>
    <cellStyle name="40% - Accent5 22 2 5 2 2 2 2" xfId="10274" xr:uid="{DA5BFBAE-4709-444F-9090-C00896DF4323}"/>
    <cellStyle name="40% - Accent5 22 2 5 2 2 3" xfId="7183" xr:uid="{C8095966-C1AA-4BEE-A87B-821387664475}"/>
    <cellStyle name="40% - Accent5 22 2 5 2 3" xfId="4838" xr:uid="{290CCAB0-08AD-41B0-95A6-3E392C32E9DD}"/>
    <cellStyle name="40% - Accent5 22 2 5 2 3 2" xfId="9194" xr:uid="{2C2E6ACF-1214-49DB-8E54-9E8EB449FC00}"/>
    <cellStyle name="40% - Accent5 22 2 5 2 4" xfId="7182" xr:uid="{DFFAFEAF-01B9-4FBE-A51B-68ED1AEE9D5E}"/>
    <cellStyle name="40% - Accent5 22 2 5 3" xfId="1725" xr:uid="{40920751-1F75-4E6A-8F42-397F7F90B904}"/>
    <cellStyle name="40% - Accent5 22 2 5 3 2" xfId="5378" xr:uid="{BD4299C7-3B47-4970-97E1-07C1ADDF203B}"/>
    <cellStyle name="40% - Accent5 22 2 5 3 2 2" xfId="9734" xr:uid="{60CE1C3A-BD13-401A-9837-8565E37AB7E4}"/>
    <cellStyle name="40% - Accent5 22 2 5 3 3" xfId="7184" xr:uid="{DD74E479-7ACC-46BA-9FDD-9B3A5AE19443}"/>
    <cellStyle name="40% - Accent5 22 2 5 4" xfId="4298" xr:uid="{DD06E7CA-8F79-4870-8909-005160C40B62}"/>
    <cellStyle name="40% - Accent5 22 2 5 4 2" xfId="8654" xr:uid="{A1EACA1C-EF39-40D4-879D-01726D2E8CC1}"/>
    <cellStyle name="40% - Accent5 22 2 5 5" xfId="7181" xr:uid="{5185BBA8-96D0-411A-84AA-313C75CFE9B8}"/>
    <cellStyle name="40% - Accent5 22 2 6" xfId="1726" xr:uid="{88B87E4D-24D5-45FC-8EFB-4C0007D4880D}"/>
    <cellStyle name="40% - Accent5 22 2 6 2" xfId="1727" xr:uid="{E4E7C7CA-5467-47B9-9237-427ABA021699}"/>
    <cellStyle name="40% - Accent5 22 2 6 2 2" xfId="5648" xr:uid="{490DBC5C-1A95-45C9-85F3-C6B38D903525}"/>
    <cellStyle name="40% - Accent5 22 2 6 2 2 2" xfId="10004" xr:uid="{491F290F-8017-4B96-817D-6A1BFC63A884}"/>
    <cellStyle name="40% - Accent5 22 2 6 2 3" xfId="7186" xr:uid="{874BD95B-A58C-4F1A-A456-96F2C76A74D3}"/>
    <cellStyle name="40% - Accent5 22 2 6 3" xfId="4568" xr:uid="{55DE0C68-59EA-42E1-A5C1-1EF6F6617743}"/>
    <cellStyle name="40% - Accent5 22 2 6 3 2" xfId="8924" xr:uid="{CCA6EB88-2974-40EB-9653-559817C8DF04}"/>
    <cellStyle name="40% - Accent5 22 2 6 4" xfId="7185" xr:uid="{BC4FF914-DD94-41A2-8061-EC73B1679601}"/>
    <cellStyle name="40% - Accent5 22 2 7" xfId="1728" xr:uid="{8E0A3C00-595B-499F-BF19-BFC51B391BF9}"/>
    <cellStyle name="40% - Accent5 22 2 7 2" xfId="5108" xr:uid="{72422929-5452-47A7-8C8B-813273035FFB}"/>
    <cellStyle name="40% - Accent5 22 2 7 2 2" xfId="9464" xr:uid="{AC5CA7AD-7FE9-43EE-9B37-CBD75637AB35}"/>
    <cellStyle name="40% - Accent5 22 2 7 3" xfId="7187" xr:uid="{BF320333-8817-4F07-80A1-EDA5CD08F0E8}"/>
    <cellStyle name="40% - Accent5 22 2 8" xfId="4048" xr:uid="{D3EF2E65-6EED-443B-8218-0B5EB462CABF}"/>
    <cellStyle name="40% - Accent5 22 2 8 2" xfId="8404" xr:uid="{646D67C9-D38D-4BBB-92DE-71DCB4C059AB}"/>
    <cellStyle name="40% - Accent5 22 2 9" xfId="7140" xr:uid="{9B579A5A-94A1-49A2-8D7C-1AF66C1C157E}"/>
    <cellStyle name="40% - Accent5 22 3" xfId="1729" xr:uid="{C51510A4-E6CE-47A0-BED9-8D9BDD8E6599}"/>
    <cellStyle name="40% - Accent5 22 3 2" xfId="1730" xr:uid="{0C6C6B8C-6E45-415F-8E7E-2E4DC8693671}"/>
    <cellStyle name="40% - Accent5 22 3 2 2" xfId="1731" xr:uid="{690E4CFF-90EA-481A-A45E-840878268DCC}"/>
    <cellStyle name="40% - Accent5 22 3 2 2 2" xfId="1732" xr:uid="{5F573F17-C573-48CF-AF98-BA690B081F5B}"/>
    <cellStyle name="40% - Accent5 22 3 2 2 2 2" xfId="1733" xr:uid="{E5F77974-0477-4E8E-8FAB-7700E3298D85}"/>
    <cellStyle name="40% - Accent5 22 3 2 2 2 2 2" xfId="6129" xr:uid="{0810ECB6-19E8-4E87-87FB-21F8C28E678A}"/>
    <cellStyle name="40% - Accent5 22 3 2 2 2 2 2 2" xfId="10485" xr:uid="{68EBFF37-B46B-42CE-BA65-22FB86AB76AE}"/>
    <cellStyle name="40% - Accent5 22 3 2 2 2 2 3" xfId="7192" xr:uid="{249580A8-A4FC-4BDD-82B2-A5BB2134EE01}"/>
    <cellStyle name="40% - Accent5 22 3 2 2 2 3" xfId="5049" xr:uid="{400EAD74-A0AE-4213-9E5A-264A6574A1AD}"/>
    <cellStyle name="40% - Accent5 22 3 2 2 2 3 2" xfId="9405" xr:uid="{4AB0D844-7748-43A2-8945-F08C54B29DCB}"/>
    <cellStyle name="40% - Accent5 22 3 2 2 2 4" xfId="7191" xr:uid="{526D2860-761F-48D3-9745-BB4D54F5FE8A}"/>
    <cellStyle name="40% - Accent5 22 3 2 2 3" xfId="1734" xr:uid="{C40AFEC9-BB07-41D3-A371-53EEA29881EA}"/>
    <cellStyle name="40% - Accent5 22 3 2 2 3 2" xfId="5589" xr:uid="{97040573-794A-4DCF-9853-696A303D65C0}"/>
    <cellStyle name="40% - Accent5 22 3 2 2 3 2 2" xfId="9945" xr:uid="{038F2610-AC6D-4530-BBBD-0366A657CCE7}"/>
    <cellStyle name="40% - Accent5 22 3 2 2 3 3" xfId="7193" xr:uid="{FEB40666-7DA5-4A41-8EBD-9797EA957380}"/>
    <cellStyle name="40% - Accent5 22 3 2 2 4" xfId="4509" xr:uid="{C401868A-FE74-44D7-BAFB-A492BF57D444}"/>
    <cellStyle name="40% - Accent5 22 3 2 2 4 2" xfId="8865" xr:uid="{304460D0-0468-48E2-B7DB-C269CED40759}"/>
    <cellStyle name="40% - Accent5 22 3 2 2 5" xfId="7190" xr:uid="{84276F1C-47E3-4F9E-B790-3EA4AABB5D8D}"/>
    <cellStyle name="40% - Accent5 22 3 2 3" xfId="1735" xr:uid="{71830098-7C97-4375-8C7C-283E8A133C25}"/>
    <cellStyle name="40% - Accent5 22 3 2 3 2" xfId="1736" xr:uid="{C5C411B7-119B-440C-B90D-F0914529BC9A}"/>
    <cellStyle name="40% - Accent5 22 3 2 3 2 2" xfId="5859" xr:uid="{E984D696-17FE-4998-A6AF-4FF6496B7A5A}"/>
    <cellStyle name="40% - Accent5 22 3 2 3 2 2 2" xfId="10215" xr:uid="{65E41177-7583-449B-825E-4E547BC7B85F}"/>
    <cellStyle name="40% - Accent5 22 3 2 3 2 3" xfId="7195" xr:uid="{A3473ABA-B5E4-43A4-8FFF-4954E5C5ED59}"/>
    <cellStyle name="40% - Accent5 22 3 2 3 3" xfId="4779" xr:uid="{8E6716F5-0BE0-48A2-AC4A-E6246255A7B8}"/>
    <cellStyle name="40% - Accent5 22 3 2 3 3 2" xfId="9135" xr:uid="{0B7557AE-BDDB-49AB-B57E-50E0BB510148}"/>
    <cellStyle name="40% - Accent5 22 3 2 3 4" xfId="7194" xr:uid="{6BC04EA4-760C-445F-81E0-E396F6394493}"/>
    <cellStyle name="40% - Accent5 22 3 2 4" xfId="1737" xr:uid="{282F9943-BEAE-46F4-92A7-75EBC6CDDD74}"/>
    <cellStyle name="40% - Accent5 22 3 2 4 2" xfId="5319" xr:uid="{FC326129-5E17-4587-92CF-4BB224D3EA13}"/>
    <cellStyle name="40% - Accent5 22 3 2 4 2 2" xfId="9675" xr:uid="{B051BE22-C992-4865-80C2-A8F1C7588D1B}"/>
    <cellStyle name="40% - Accent5 22 3 2 4 3" xfId="7196" xr:uid="{3032BB66-608C-4923-A847-D80A3A2D0C20}"/>
    <cellStyle name="40% - Accent5 22 3 2 5" xfId="4149" xr:uid="{AE348F96-CC38-484E-A4AB-BB4BA70DB9C0}"/>
    <cellStyle name="40% - Accent5 22 3 2 5 2" xfId="8505" xr:uid="{C776DF35-6D58-4E3A-B10F-1F587B148D4A}"/>
    <cellStyle name="40% - Accent5 22 3 2 6" xfId="7189" xr:uid="{E832E259-E9B9-41AC-A1B8-724245E00D4C}"/>
    <cellStyle name="40% - Accent5 22 3 3" xfId="1738" xr:uid="{7DFE6A10-680D-41E4-B2A6-A09B1DD67A40}"/>
    <cellStyle name="40% - Accent5 22 3 3 2" xfId="1739" xr:uid="{65F72F03-4F13-43D2-9DC8-7A36DEBB26B7}"/>
    <cellStyle name="40% - Accent5 22 3 3 2 2" xfId="1740" xr:uid="{1B51791E-B22F-4DD5-9F11-67A726FBBD03}"/>
    <cellStyle name="40% - Accent5 22 3 3 2 2 2" xfId="1741" xr:uid="{E70C5D84-5F4B-4717-B57E-599B14106D60}"/>
    <cellStyle name="40% - Accent5 22 3 3 2 2 2 2" xfId="6030" xr:uid="{02D0768C-42ED-478C-8CB2-306DC0A09C9C}"/>
    <cellStyle name="40% - Accent5 22 3 3 2 2 2 2 2" xfId="10386" xr:uid="{F1BB32AF-4B5C-45A3-A522-3AF1F6E6EF02}"/>
    <cellStyle name="40% - Accent5 22 3 3 2 2 2 3" xfId="7200" xr:uid="{58F3893E-20DF-4A09-B1DC-585B72A45861}"/>
    <cellStyle name="40% - Accent5 22 3 3 2 2 3" xfId="4950" xr:uid="{68808431-9091-490E-8D11-BCC4293BA1B5}"/>
    <cellStyle name="40% - Accent5 22 3 3 2 2 3 2" xfId="9306" xr:uid="{A0B5FE79-0450-4585-B3B1-72AFA16A9AC0}"/>
    <cellStyle name="40% - Accent5 22 3 3 2 2 4" xfId="7199" xr:uid="{4369BF9A-6C9D-4241-8A75-C17703F6BC74}"/>
    <cellStyle name="40% - Accent5 22 3 3 2 3" xfId="1742" xr:uid="{6D7DA26F-B5EC-4C80-90C4-4E399A52A4CB}"/>
    <cellStyle name="40% - Accent5 22 3 3 2 3 2" xfId="5490" xr:uid="{49170B1A-EB45-4CF0-B140-55794175015A}"/>
    <cellStyle name="40% - Accent5 22 3 3 2 3 2 2" xfId="9846" xr:uid="{493A23C9-C7AD-45B6-8B6E-E3389792AEA5}"/>
    <cellStyle name="40% - Accent5 22 3 3 2 3 3" xfId="7201" xr:uid="{629F1106-F1FC-4626-AD96-34EFE5C27774}"/>
    <cellStyle name="40% - Accent5 22 3 3 2 4" xfId="4410" xr:uid="{F9952CEC-664A-498F-AD70-415F74D9721B}"/>
    <cellStyle name="40% - Accent5 22 3 3 2 4 2" xfId="8766" xr:uid="{B6CC878A-5263-4F64-B97E-ABD7AF9F943B}"/>
    <cellStyle name="40% - Accent5 22 3 3 2 5" xfId="7198" xr:uid="{06D7C7AF-7F8F-47E1-ACB2-CF2D038ADD58}"/>
    <cellStyle name="40% - Accent5 22 3 3 3" xfId="1743" xr:uid="{AE2A2C78-6666-40E6-A0DD-3BC7E634D87C}"/>
    <cellStyle name="40% - Accent5 22 3 3 3 2" xfId="1744" xr:uid="{6D35EA0B-F00B-409B-A1B2-8586BF468A35}"/>
    <cellStyle name="40% - Accent5 22 3 3 3 2 2" xfId="5760" xr:uid="{741E9059-5208-49F5-8F44-C3BB0F38C77C}"/>
    <cellStyle name="40% - Accent5 22 3 3 3 2 2 2" xfId="10116" xr:uid="{9034D8C0-A639-4389-BA81-47C983706F92}"/>
    <cellStyle name="40% - Accent5 22 3 3 3 2 3" xfId="7203" xr:uid="{410BF6EB-7686-42A6-9203-6B7064B48454}"/>
    <cellStyle name="40% - Accent5 22 3 3 3 3" xfId="4680" xr:uid="{71A9FCB1-0D1E-4E5F-B679-AE98F04912F0}"/>
    <cellStyle name="40% - Accent5 22 3 3 3 3 2" xfId="9036" xr:uid="{709D90F6-26BE-4DC5-B788-E93195059892}"/>
    <cellStyle name="40% - Accent5 22 3 3 3 4" xfId="7202" xr:uid="{89E0503B-B930-4857-A4A2-C20F3859F930}"/>
    <cellStyle name="40% - Accent5 22 3 3 4" xfId="1745" xr:uid="{1BCF6B93-A85A-4149-BEB8-72F29F64CB09}"/>
    <cellStyle name="40% - Accent5 22 3 3 4 2" xfId="5220" xr:uid="{5CCA959B-6604-4C7E-901F-71C7373CA4E9}"/>
    <cellStyle name="40% - Accent5 22 3 3 4 2 2" xfId="9576" xr:uid="{B666E9C4-C14E-4EFC-92F7-1F5E6393493E}"/>
    <cellStyle name="40% - Accent5 22 3 3 4 3" xfId="7204" xr:uid="{78ADAE62-E434-40E6-A3D4-2F658D76957D}"/>
    <cellStyle name="40% - Accent5 22 3 3 5" xfId="4230" xr:uid="{8E525F11-F44D-4A7D-809A-FDAC99AEE3E6}"/>
    <cellStyle name="40% - Accent5 22 3 3 5 2" xfId="8586" xr:uid="{5C9FCEE5-2CB2-402A-A84F-47B1C0927ACA}"/>
    <cellStyle name="40% - Accent5 22 3 3 6" xfId="7197" xr:uid="{3D44678D-F220-4EB1-9BFE-81B7C38DE250}"/>
    <cellStyle name="40% - Accent5 22 3 4" xfId="1746" xr:uid="{558DC3D0-3149-49B4-B108-1F6BC419A0DC}"/>
    <cellStyle name="40% - Accent5 22 3 4 2" xfId="1747" xr:uid="{86A03682-4473-4D49-A412-02FFEE8BEDFE}"/>
    <cellStyle name="40% - Accent5 22 3 4 2 2" xfId="1748" xr:uid="{A14A6BE8-E322-46C9-B652-BF9B448AD459}"/>
    <cellStyle name="40% - Accent5 22 3 4 2 2 2" xfId="5949" xr:uid="{F98EF31D-9807-47F7-808F-CD14B3D52336}"/>
    <cellStyle name="40% - Accent5 22 3 4 2 2 2 2" xfId="10305" xr:uid="{F16FB16C-385B-4ED1-98DB-B7ECA1FD1C6B}"/>
    <cellStyle name="40% - Accent5 22 3 4 2 2 3" xfId="7207" xr:uid="{DDD87F81-7B99-4000-81D4-30D20CBA77C1}"/>
    <cellStyle name="40% - Accent5 22 3 4 2 3" xfId="4869" xr:uid="{7606E8FC-5EEA-46B8-B312-082B48D2EED8}"/>
    <cellStyle name="40% - Accent5 22 3 4 2 3 2" xfId="9225" xr:uid="{4B938505-27AC-454D-A395-C5A995DF198B}"/>
    <cellStyle name="40% - Accent5 22 3 4 2 4" xfId="7206" xr:uid="{CAC4753F-4507-445C-8293-DC79AA590463}"/>
    <cellStyle name="40% - Accent5 22 3 4 3" xfId="1749" xr:uid="{4CEBB8A0-1505-49EF-AEF5-F93C407C1C83}"/>
    <cellStyle name="40% - Accent5 22 3 4 3 2" xfId="5409" xr:uid="{1D78622B-5AFB-475B-9355-95EC334BCD68}"/>
    <cellStyle name="40% - Accent5 22 3 4 3 2 2" xfId="9765" xr:uid="{CF260EE4-DECD-43F0-B273-F40C82D91481}"/>
    <cellStyle name="40% - Accent5 22 3 4 3 3" xfId="7208" xr:uid="{9250B424-6947-4B2E-9F93-D45FBB98A7D6}"/>
    <cellStyle name="40% - Accent5 22 3 4 4" xfId="4329" xr:uid="{C33A0E55-E005-41B2-B764-9FE205DE3D0E}"/>
    <cellStyle name="40% - Accent5 22 3 4 4 2" xfId="8685" xr:uid="{9389A193-2AF4-42C7-A8D6-3B8E0833ED02}"/>
    <cellStyle name="40% - Accent5 22 3 4 5" xfId="7205" xr:uid="{95D29797-A67E-41FE-B3D8-3B30A1643F11}"/>
    <cellStyle name="40% - Accent5 22 3 5" xfId="1750" xr:uid="{A01197F0-97B6-414D-A86F-7F918D244BA3}"/>
    <cellStyle name="40% - Accent5 22 3 5 2" xfId="1751" xr:uid="{EC784B38-97B6-418B-9540-926207668D67}"/>
    <cellStyle name="40% - Accent5 22 3 5 2 2" xfId="5679" xr:uid="{74C5ED28-6077-42EA-BDAF-96B427BFFC3A}"/>
    <cellStyle name="40% - Accent5 22 3 5 2 2 2" xfId="10035" xr:uid="{423EBCA2-5570-4962-A5E0-B6B56CA00722}"/>
    <cellStyle name="40% - Accent5 22 3 5 2 3" xfId="7210" xr:uid="{24EDF7D8-B306-4CE7-94E6-C902CA4025AD}"/>
    <cellStyle name="40% - Accent5 22 3 5 3" xfId="4599" xr:uid="{236FD631-AF89-4538-BF4B-BE614E8D1BD4}"/>
    <cellStyle name="40% - Accent5 22 3 5 3 2" xfId="8955" xr:uid="{85A2D79A-97D6-407A-92D0-03189398632D}"/>
    <cellStyle name="40% - Accent5 22 3 5 4" xfId="7209" xr:uid="{A5504709-54A1-44DE-B8B4-58CA192D56F3}"/>
    <cellStyle name="40% - Accent5 22 3 6" xfId="1752" xr:uid="{20D5343E-7CEA-43D1-917A-7ABB445026CE}"/>
    <cellStyle name="40% - Accent5 22 3 6 2" xfId="5139" xr:uid="{5AFE8248-1FD6-4C03-BC87-B9B743AEB218}"/>
    <cellStyle name="40% - Accent5 22 3 6 2 2" xfId="9495" xr:uid="{24EA3343-0633-45F2-850C-4D40D8F45256}"/>
    <cellStyle name="40% - Accent5 22 3 6 3" xfId="7211" xr:uid="{0DE295E2-53AC-4478-AF31-7304D5547F23}"/>
    <cellStyle name="40% - Accent5 22 3 7" xfId="4050" xr:uid="{0CB02552-AF62-4561-8AC8-5162ECDC9BDD}"/>
    <cellStyle name="40% - Accent5 22 3 7 2" xfId="8406" xr:uid="{92481451-E9E8-4A1A-9AB1-4E4D858234FA}"/>
    <cellStyle name="40% - Accent5 22 3 8" xfId="7188" xr:uid="{51A345D7-9751-4B10-B175-A0FA438EE8D6}"/>
    <cellStyle name="40% - Accent5 22 4" xfId="1753" xr:uid="{4B5EC830-F73F-4C68-A1F2-C6385EFF4019}"/>
    <cellStyle name="40% - Accent5 22 4 2" xfId="1754" xr:uid="{24814448-BF5C-43C9-9EE9-4CB45D9E0D40}"/>
    <cellStyle name="40% - Accent5 22 4 2 2" xfId="1755" xr:uid="{4AEBD6E4-7E9B-42BC-B635-10F97BDA87F8}"/>
    <cellStyle name="40% - Accent5 22 4 2 2 2" xfId="1756" xr:uid="{5B6F42B9-17B9-4186-AD79-EE6FAFD2E913}"/>
    <cellStyle name="40% - Accent5 22 4 2 2 2 2" xfId="6084" xr:uid="{41205CCA-74A9-45A7-9B83-F85F1B078ECA}"/>
    <cellStyle name="40% - Accent5 22 4 2 2 2 2 2" xfId="10440" xr:uid="{E3EF36E4-C08C-4EAD-B445-340C72A3307E}"/>
    <cellStyle name="40% - Accent5 22 4 2 2 2 3" xfId="7215" xr:uid="{7AEFD20F-1A5F-4BEB-AF9A-3BA9A3DEFF71}"/>
    <cellStyle name="40% - Accent5 22 4 2 2 3" xfId="5004" xr:uid="{EF8B3A67-7C29-4E4E-906D-CED68F10F9D0}"/>
    <cellStyle name="40% - Accent5 22 4 2 2 3 2" xfId="9360" xr:uid="{7A14F295-20B1-4940-95D6-2E2BFE2EEAE9}"/>
    <cellStyle name="40% - Accent5 22 4 2 2 4" xfId="7214" xr:uid="{CB620D63-556F-4F3B-8A00-292840ECF559}"/>
    <cellStyle name="40% - Accent5 22 4 2 3" xfId="1757" xr:uid="{55F12348-A643-4D25-934B-8BA23433FE40}"/>
    <cellStyle name="40% - Accent5 22 4 2 3 2" xfId="5544" xr:uid="{9C464A0B-1969-4429-AC48-8D9B9FA44B12}"/>
    <cellStyle name="40% - Accent5 22 4 2 3 2 2" xfId="9900" xr:uid="{E221BD1A-AEC9-4DCE-ACEB-A2B16046F279}"/>
    <cellStyle name="40% - Accent5 22 4 2 3 3" xfId="7216" xr:uid="{B7041D89-C4C4-4584-8BF2-BDC19B9DDFA5}"/>
    <cellStyle name="40% - Accent5 22 4 2 4" xfId="4464" xr:uid="{93873790-95F2-499C-8465-26BE9C5F7A7D}"/>
    <cellStyle name="40% - Accent5 22 4 2 4 2" xfId="8820" xr:uid="{9EFAD745-EC27-438A-B3E4-99DA8F329164}"/>
    <cellStyle name="40% - Accent5 22 4 2 5" xfId="7213" xr:uid="{589B8272-5D83-4349-A224-11466A487900}"/>
    <cellStyle name="40% - Accent5 22 4 3" xfId="1758" xr:uid="{EEB6B6F9-4118-4E3B-9204-789F0212BBEA}"/>
    <cellStyle name="40% - Accent5 22 4 3 2" xfId="1759" xr:uid="{D4A5EF54-1F47-4BEC-BCAB-6907237CBEBE}"/>
    <cellStyle name="40% - Accent5 22 4 3 2 2" xfId="5814" xr:uid="{3554CB80-A016-4713-A20C-87165AAADD2F}"/>
    <cellStyle name="40% - Accent5 22 4 3 2 2 2" xfId="10170" xr:uid="{08CD6DFB-9FC7-478D-816A-DFD858606EA5}"/>
    <cellStyle name="40% - Accent5 22 4 3 2 3" xfId="7218" xr:uid="{8C219774-F611-41C9-892E-7FE5D57B3476}"/>
    <cellStyle name="40% - Accent5 22 4 3 3" xfId="4734" xr:uid="{200A4328-8C88-4F3D-9A1D-994E0FCA5C6C}"/>
    <cellStyle name="40% - Accent5 22 4 3 3 2" xfId="9090" xr:uid="{88D3BC6B-A60D-445E-B709-2F15F25C3FB9}"/>
    <cellStyle name="40% - Accent5 22 4 3 4" xfId="7217" xr:uid="{35D565DA-6F7C-405A-A049-B19F75D25E2E}"/>
    <cellStyle name="40% - Accent5 22 4 4" xfId="1760" xr:uid="{8C6038BB-F4E6-4BD0-B465-ABA83E617637}"/>
    <cellStyle name="40% - Accent5 22 4 4 2" xfId="5274" xr:uid="{3A68085C-EF8F-4B81-9908-C308AC76EF4D}"/>
    <cellStyle name="40% - Accent5 22 4 4 2 2" xfId="9630" xr:uid="{C3E643FD-663C-4E4A-950B-59E40B20C4E3}"/>
    <cellStyle name="40% - Accent5 22 4 4 3" xfId="7219" xr:uid="{9441395D-887A-4EC9-B493-D3020AEC4F47}"/>
    <cellStyle name="40% - Accent5 22 4 5" xfId="4104" xr:uid="{96881925-9D63-40A2-856F-5A8AABF3E995}"/>
    <cellStyle name="40% - Accent5 22 4 5 2" xfId="8460" xr:uid="{8A1473F1-18E8-450D-BE0E-17A821F9F8EC}"/>
    <cellStyle name="40% - Accent5 22 4 6" xfId="7212" xr:uid="{B5CB1CDA-C108-488B-8C30-D70A70D13BED}"/>
    <cellStyle name="40% - Accent5 22 5" xfId="1761" xr:uid="{1C93F76A-B534-4204-83A4-C7A90AF61103}"/>
    <cellStyle name="40% - Accent5 22 5 2" xfId="1762" xr:uid="{C6D186A8-6679-48C5-9EF3-D3389118DEAA}"/>
    <cellStyle name="40% - Accent5 22 5 2 2" xfId="1763" xr:uid="{D051FD16-444E-430D-9D24-79E30D978C54}"/>
    <cellStyle name="40% - Accent5 22 5 2 2 2" xfId="1764" xr:uid="{89C3CEE8-CE79-4153-9AD8-E754AE7A40C4}"/>
    <cellStyle name="40% - Accent5 22 5 2 2 2 2" xfId="5994" xr:uid="{65A52E76-A3D3-4DD7-ACBE-FAB0C91C044F}"/>
    <cellStyle name="40% - Accent5 22 5 2 2 2 2 2" xfId="10350" xr:uid="{99B8ABC2-0D8C-4054-867B-C52A285AD525}"/>
    <cellStyle name="40% - Accent5 22 5 2 2 2 3" xfId="7223" xr:uid="{00F47C19-368E-456E-A1AB-A09733E9B5DA}"/>
    <cellStyle name="40% - Accent5 22 5 2 2 3" xfId="4914" xr:uid="{E8AF2F47-F9EB-41AE-9BED-1BAC4064C379}"/>
    <cellStyle name="40% - Accent5 22 5 2 2 3 2" xfId="9270" xr:uid="{70437184-8733-4E88-B12C-3B1688E22C8F}"/>
    <cellStyle name="40% - Accent5 22 5 2 2 4" xfId="7222" xr:uid="{CD88542E-5B6C-4BA6-AA44-94CD317AAC86}"/>
    <cellStyle name="40% - Accent5 22 5 2 3" xfId="1765" xr:uid="{AD6D1DC4-A15B-4060-BF4A-21AFF1B31D6F}"/>
    <cellStyle name="40% - Accent5 22 5 2 3 2" xfId="5454" xr:uid="{5FA64F5A-3CC3-4E92-B0CB-7B8E842ACE9D}"/>
    <cellStyle name="40% - Accent5 22 5 2 3 2 2" xfId="9810" xr:uid="{BCBCDC65-2FDD-40FB-98C1-DAFE8F4E296A}"/>
    <cellStyle name="40% - Accent5 22 5 2 3 3" xfId="7224" xr:uid="{EAD81F7F-D39B-4320-8AC3-4A7016B7A238}"/>
    <cellStyle name="40% - Accent5 22 5 2 4" xfId="4374" xr:uid="{2F0E6E52-1099-4698-9510-9646FBE83F59}"/>
    <cellStyle name="40% - Accent5 22 5 2 4 2" xfId="8730" xr:uid="{B745E606-046E-400D-917C-A8FEFBF38073}"/>
    <cellStyle name="40% - Accent5 22 5 2 5" xfId="7221" xr:uid="{F49D0B30-3A6A-40AD-B193-35291AFD2645}"/>
    <cellStyle name="40% - Accent5 22 5 3" xfId="1766" xr:uid="{F1381ABD-6EB7-4700-AC8A-BE8253704006}"/>
    <cellStyle name="40% - Accent5 22 5 3 2" xfId="1767" xr:uid="{7595CDFF-ED4E-4291-85BA-B5D41B6AF4E7}"/>
    <cellStyle name="40% - Accent5 22 5 3 2 2" xfId="5724" xr:uid="{663BBF0E-D01C-49EB-A092-40B7E82765B2}"/>
    <cellStyle name="40% - Accent5 22 5 3 2 2 2" xfId="10080" xr:uid="{62A3073B-6931-4BBD-AC1A-DE78EAD7D008}"/>
    <cellStyle name="40% - Accent5 22 5 3 2 3" xfId="7226" xr:uid="{080A5CD0-B59B-4A93-AC12-45523E6A1E43}"/>
    <cellStyle name="40% - Accent5 22 5 3 3" xfId="4644" xr:uid="{A807E440-C7F9-420A-B523-9459531B4956}"/>
    <cellStyle name="40% - Accent5 22 5 3 3 2" xfId="9000" xr:uid="{69250E20-7A7E-4509-B788-6CC700712956}"/>
    <cellStyle name="40% - Accent5 22 5 3 4" xfId="7225" xr:uid="{74CFCE8A-8BCD-4FFC-A129-E998B405CF1D}"/>
    <cellStyle name="40% - Accent5 22 5 4" xfId="1768" xr:uid="{24FF409D-F4AC-4ED2-B04A-55FDE8DB9F8A}"/>
    <cellStyle name="40% - Accent5 22 5 4 2" xfId="5184" xr:uid="{DBB7E638-EC22-48A1-A53E-160DDFF09852}"/>
    <cellStyle name="40% - Accent5 22 5 4 2 2" xfId="9540" xr:uid="{F572C4EE-18A2-488C-A221-E127DF449710}"/>
    <cellStyle name="40% - Accent5 22 5 4 3" xfId="7227" xr:uid="{D9CA93B4-51CF-4ACF-81BD-4627E5A3FC50}"/>
    <cellStyle name="40% - Accent5 22 5 5" xfId="4194" xr:uid="{1EC34E66-FDC8-41FE-B9F1-20340CF0CABE}"/>
    <cellStyle name="40% - Accent5 22 5 5 2" xfId="8550" xr:uid="{333705AD-74D9-4C1E-A5D0-4835E1B7EB05}"/>
    <cellStyle name="40% - Accent5 22 5 6" xfId="7220" xr:uid="{17CCB787-78CF-48D9-B02C-48CFB2AC650C}"/>
    <cellStyle name="40% - Accent5 22 6" xfId="1769" xr:uid="{087F4F5B-ECCB-4C32-BE54-8EFC32E2D3C7}"/>
    <cellStyle name="40% - Accent5 22 6 2" xfId="1770" xr:uid="{9F0312CE-99B4-4649-BDA3-750BEB92D168}"/>
    <cellStyle name="40% - Accent5 22 6 2 2" xfId="1771" xr:uid="{F588A1F6-D58B-4D28-BDDE-96F51724302E}"/>
    <cellStyle name="40% - Accent5 22 6 2 2 2" xfId="5904" xr:uid="{96DED7DB-CE30-4380-8989-2889550CD05D}"/>
    <cellStyle name="40% - Accent5 22 6 2 2 2 2" xfId="10260" xr:uid="{5BCD2F1D-99A4-400E-96DD-4E2493F9B80B}"/>
    <cellStyle name="40% - Accent5 22 6 2 2 3" xfId="7230" xr:uid="{2886ABFD-5D2A-48BF-AB21-69682D358E6D}"/>
    <cellStyle name="40% - Accent5 22 6 2 3" xfId="4824" xr:uid="{26695F30-77F0-46CE-98AF-D380DD6DC2A5}"/>
    <cellStyle name="40% - Accent5 22 6 2 3 2" xfId="9180" xr:uid="{80630A68-15BD-46CC-BEB9-6AA5CDFFF9A0}"/>
    <cellStyle name="40% - Accent5 22 6 2 4" xfId="7229" xr:uid="{B93448D6-C563-4BD0-BCA5-2DED3211599D}"/>
    <cellStyle name="40% - Accent5 22 6 3" xfId="1772" xr:uid="{3D7AC298-58E2-48A4-BCB4-FB754E405917}"/>
    <cellStyle name="40% - Accent5 22 6 3 2" xfId="5364" xr:uid="{31F0B68D-0392-4EDB-8150-EC48FB13C9BB}"/>
    <cellStyle name="40% - Accent5 22 6 3 2 2" xfId="9720" xr:uid="{02BB9B71-1068-4AD0-891D-27ACC674C28F}"/>
    <cellStyle name="40% - Accent5 22 6 3 3" xfId="7231" xr:uid="{17B907B0-1DE9-4F7B-92B0-32A29DDB9997}"/>
    <cellStyle name="40% - Accent5 22 6 4" xfId="4284" xr:uid="{B63A8A16-7B88-4A16-A9AC-D1481FC65FB3}"/>
    <cellStyle name="40% - Accent5 22 6 4 2" xfId="8640" xr:uid="{8DDAFE97-5118-438C-8877-01215A8B26E4}"/>
    <cellStyle name="40% - Accent5 22 6 5" xfId="7228" xr:uid="{B4A1AE12-8A5D-4DCD-8092-F91D92F5DC6E}"/>
    <cellStyle name="40% - Accent5 22 7" xfId="1773" xr:uid="{F04301AD-0324-4153-808A-FAB6483B19D6}"/>
    <cellStyle name="40% - Accent5 22 7 2" xfId="1774" xr:uid="{0CF178BA-827A-4B20-8D5F-C5645C8AC08B}"/>
    <cellStyle name="40% - Accent5 22 7 2 2" xfId="5634" xr:uid="{6B5D8FCD-8438-40A5-82FB-8C449985ADE1}"/>
    <cellStyle name="40% - Accent5 22 7 2 2 2" xfId="9990" xr:uid="{6160B6BB-41C0-478B-AC1C-ACFA7AC2E3FF}"/>
    <cellStyle name="40% - Accent5 22 7 2 3" xfId="7233" xr:uid="{EF817C71-BE74-47F8-95A3-4455B01CA8F1}"/>
    <cellStyle name="40% - Accent5 22 7 3" xfId="4554" xr:uid="{5C657452-87B8-4537-B77F-609A67B3650A}"/>
    <cellStyle name="40% - Accent5 22 7 3 2" xfId="8910" xr:uid="{550FE9EF-4830-460C-B7F5-FCA3E6370153}"/>
    <cellStyle name="40% - Accent5 22 7 4" xfId="7232" xr:uid="{7512BEEE-24D5-4488-9ED3-DB90A4C68DCE}"/>
    <cellStyle name="40% - Accent5 22 8" xfId="1775" xr:uid="{764AEDC4-85FC-479D-BE9E-951C8FF2A6B6}"/>
    <cellStyle name="40% - Accent5 22 8 2" xfId="5094" xr:uid="{5B21D0F4-DC07-4195-AFE8-C580C7A88D88}"/>
    <cellStyle name="40% - Accent5 22 8 2 2" xfId="9450" xr:uid="{153F1BC1-42D2-4C6D-BE13-DA64DF10FA5E}"/>
    <cellStyle name="40% - Accent5 22 8 3" xfId="7234" xr:uid="{803B10FA-3767-4B5B-903F-44199F3DE423}"/>
    <cellStyle name="40% - Accent5 22 9" xfId="4013" xr:uid="{844D9D64-66DE-41CE-BF2E-67C12160C88E}"/>
    <cellStyle name="40% - Accent5 22 9 2" xfId="8370" xr:uid="{BE13FE82-9A46-449E-B778-3D9CF04F6213}"/>
    <cellStyle name="40% - Accent5 3" xfId="1776" xr:uid="{B8A2A2C0-0840-4229-BDB3-E83A57EDB11E}"/>
    <cellStyle name="40% - Accent5 4" xfId="1777" xr:uid="{4EB1FEF5-560D-4E92-AD04-DA1D8840C670}"/>
    <cellStyle name="40% - Accent5 5" xfId="1778" xr:uid="{9AD29F15-FF8A-4D80-8DB2-0B3ED4D29A28}"/>
    <cellStyle name="40% - Accent5 6" xfId="1779" xr:uid="{1F26E364-D36D-4C30-A92B-2E22F2271114}"/>
    <cellStyle name="40% - Accent5 7" xfId="1780" xr:uid="{76802588-B1FC-4EEC-9289-FFAD47725F46}"/>
    <cellStyle name="40% - Accent5 8" xfId="1781" xr:uid="{1F522C76-8641-46F7-B580-5EF97C5D3AA6}"/>
    <cellStyle name="40% - Accent5 9" xfId="1782" xr:uid="{8CB02309-A974-4980-BC26-88C04EE8015D}"/>
    <cellStyle name="40% - Accent6 10" xfId="1783" xr:uid="{3F9541F0-51AC-4A45-B59D-DD328E10C3D5}"/>
    <cellStyle name="40% - Accent6 11" xfId="1784" xr:uid="{C8985C00-92DD-4914-96F1-8F212ADBE1C4}"/>
    <cellStyle name="40% - Accent6 12" xfId="1785" xr:uid="{6FEB8342-89D7-4260-87AE-27D3F836AEF9}"/>
    <cellStyle name="40% - Accent6 13" xfId="1786" xr:uid="{C4C341CC-0F97-4588-A66B-0F6E13F38871}"/>
    <cellStyle name="40% - Accent6 14" xfId="1787" xr:uid="{C88493EC-E3A7-4245-9456-B41C21D3827D}"/>
    <cellStyle name="40% - Accent6 15" xfId="1788" xr:uid="{C4B3BA11-760F-4A6B-A015-BC5110BDB0B3}"/>
    <cellStyle name="40% - Accent6 16" xfId="1789" xr:uid="{3DFE91E4-F4A5-4B6D-B1AB-5836D4E366DD}"/>
    <cellStyle name="40% - Accent6 17" xfId="1790" xr:uid="{D69A16CD-5591-4F1E-A165-4AE5B11A43DA}"/>
    <cellStyle name="40% - Accent6 18" xfId="1791" xr:uid="{9EB588B2-0EC6-4DE3-87C7-147D11AB4A9A}"/>
    <cellStyle name="40% - Accent6 19" xfId="1792" xr:uid="{B259B708-9541-4C8D-AD35-3223B2D2ABD0}"/>
    <cellStyle name="40% - Accent6 2" xfId="1793" xr:uid="{357B08F5-CDB2-45EC-9743-2F6FCA44C9D7}"/>
    <cellStyle name="40% - Accent6 20" xfId="1794" xr:uid="{97AD39DC-2205-45E5-9309-04204166443B}"/>
    <cellStyle name="40% - Accent6 21" xfId="1795" xr:uid="{95B6678D-BBD2-4C34-9BBA-945AED5430E7}"/>
    <cellStyle name="40% - Accent6 22" xfId="1796" xr:uid="{824824BA-E549-4A05-9C1B-577C8D48DCED}"/>
    <cellStyle name="40% - Accent6 22 10" xfId="7235" xr:uid="{651916F6-1C86-4E0E-A886-070269FDD638}"/>
    <cellStyle name="40% - Accent6 22 2" xfId="1797" xr:uid="{B42BD28D-C956-4C8F-9695-3748312C3635}"/>
    <cellStyle name="40% - Accent6 22 2 2" xfId="1798" xr:uid="{E6688964-4EC1-44E0-95C5-49D48737FA2F}"/>
    <cellStyle name="40% - Accent6 22 2 2 2" xfId="1799" xr:uid="{AFECC72E-0F5E-43A5-95F7-15C9E0013C38}"/>
    <cellStyle name="40% - Accent6 22 2 2 2 2" xfId="1800" xr:uid="{7E3DFCD5-7F79-414C-BAF6-831DB7907F34}"/>
    <cellStyle name="40% - Accent6 22 2 2 2 2 2" xfId="1801" xr:uid="{F150F8A8-BB23-4499-A353-F6EC3B7328DF}"/>
    <cellStyle name="40% - Accent6 22 2 2 2 2 2 2" xfId="1802" xr:uid="{007B32E6-E2F0-42D3-BBE1-62F8731DB45F}"/>
    <cellStyle name="40% - Accent6 22 2 2 2 2 2 2 2" xfId="6144" xr:uid="{8EEF9A45-C9D1-44DD-88C5-638D7600E71D}"/>
    <cellStyle name="40% - Accent6 22 2 2 2 2 2 2 2 2" xfId="10500" xr:uid="{CC045C62-069E-4BC0-A6B1-38E7D9C86E66}"/>
    <cellStyle name="40% - Accent6 22 2 2 2 2 2 2 3" xfId="7241" xr:uid="{578FA26F-218C-48D3-AE2A-E0998112C34B}"/>
    <cellStyle name="40% - Accent6 22 2 2 2 2 2 3" xfId="5064" xr:uid="{1AAD6E18-428E-4831-B5C0-0177181515AF}"/>
    <cellStyle name="40% - Accent6 22 2 2 2 2 2 3 2" xfId="9420" xr:uid="{4AF1C64B-3185-4105-9D0E-7EAE6D86B33C}"/>
    <cellStyle name="40% - Accent6 22 2 2 2 2 2 4" xfId="7240" xr:uid="{689E6672-41CD-41C5-8DBA-83723E5B1770}"/>
    <cellStyle name="40% - Accent6 22 2 2 2 2 3" xfId="1803" xr:uid="{D1185845-E913-4D6A-9895-83CD59FEF967}"/>
    <cellStyle name="40% - Accent6 22 2 2 2 2 3 2" xfId="5604" xr:uid="{F484A338-E121-4B21-81DD-BFD898B7A101}"/>
    <cellStyle name="40% - Accent6 22 2 2 2 2 3 2 2" xfId="9960" xr:uid="{B4E3A1F4-E702-4F7A-98BD-6257572DE70B}"/>
    <cellStyle name="40% - Accent6 22 2 2 2 2 3 3" xfId="7242" xr:uid="{1D269809-E230-44D3-84B6-F73909ED9249}"/>
    <cellStyle name="40% - Accent6 22 2 2 2 2 4" xfId="4524" xr:uid="{2F0BF47C-21CC-4BA7-BE97-CB1DAE13EAF7}"/>
    <cellStyle name="40% - Accent6 22 2 2 2 2 4 2" xfId="8880" xr:uid="{75017087-F85D-4817-931D-B650DBBD44E1}"/>
    <cellStyle name="40% - Accent6 22 2 2 2 2 5" xfId="7239" xr:uid="{188AF533-E2DC-46D9-A4AA-CA0DD1778CC6}"/>
    <cellStyle name="40% - Accent6 22 2 2 2 3" xfId="1804" xr:uid="{32A55306-7AFE-44F4-917B-97D02FD78F60}"/>
    <cellStyle name="40% - Accent6 22 2 2 2 3 2" xfId="1805" xr:uid="{9402C472-0D0C-42A0-AE5A-E7168E473649}"/>
    <cellStyle name="40% - Accent6 22 2 2 2 3 2 2" xfId="5874" xr:uid="{86A2EA61-0E92-4939-B76C-5A3F148A3D5D}"/>
    <cellStyle name="40% - Accent6 22 2 2 2 3 2 2 2" xfId="10230" xr:uid="{5173994A-5907-492C-9A48-3E047B1D29C6}"/>
    <cellStyle name="40% - Accent6 22 2 2 2 3 2 3" xfId="7244" xr:uid="{84020162-5A9D-49F0-B6CB-F40807B4DB00}"/>
    <cellStyle name="40% - Accent6 22 2 2 2 3 3" xfId="4794" xr:uid="{97E8DCEA-F896-4B7A-9E45-3ADEE131C086}"/>
    <cellStyle name="40% - Accent6 22 2 2 2 3 3 2" xfId="9150" xr:uid="{0582E6C0-C5DB-476B-A4DD-44D0B81A56CC}"/>
    <cellStyle name="40% - Accent6 22 2 2 2 3 4" xfId="7243" xr:uid="{1C8678E8-CADD-4E16-8960-89AD5D42B13B}"/>
    <cellStyle name="40% - Accent6 22 2 2 2 4" xfId="1806" xr:uid="{8FA83019-34DD-457D-B486-258CEF875751}"/>
    <cellStyle name="40% - Accent6 22 2 2 2 4 2" xfId="5334" xr:uid="{A67538BF-CDEA-48AA-964F-09F37D3A58A8}"/>
    <cellStyle name="40% - Accent6 22 2 2 2 4 2 2" xfId="9690" xr:uid="{5F29E593-D678-4F83-974A-F3A4089356C6}"/>
    <cellStyle name="40% - Accent6 22 2 2 2 4 3" xfId="7245" xr:uid="{A693F35E-D596-41D0-A722-1379ACCDF884}"/>
    <cellStyle name="40% - Accent6 22 2 2 2 5" xfId="4164" xr:uid="{B6E8A1EC-2151-4DBB-B793-40D77C63974F}"/>
    <cellStyle name="40% - Accent6 22 2 2 2 5 2" xfId="8520" xr:uid="{E102DA21-15F8-4790-904C-AE283C645CB6}"/>
    <cellStyle name="40% - Accent6 22 2 2 2 6" xfId="7238" xr:uid="{1323034E-F588-4534-B74E-BDFBCB8B29F6}"/>
    <cellStyle name="40% - Accent6 22 2 2 3" xfId="1807" xr:uid="{A1792B9D-BF2A-4934-9688-C333E2BEC607}"/>
    <cellStyle name="40% - Accent6 22 2 2 3 2" xfId="1808" xr:uid="{78E630D3-1616-4D0F-86BD-9A59E5D2632A}"/>
    <cellStyle name="40% - Accent6 22 2 2 3 2 2" xfId="1809" xr:uid="{C872C2F6-9006-4200-B7B4-F27345C024CD}"/>
    <cellStyle name="40% - Accent6 22 2 2 3 2 2 2" xfId="1810" xr:uid="{F6F40252-59F0-4664-9E3E-C31C6E988198}"/>
    <cellStyle name="40% - Accent6 22 2 2 3 2 2 2 2" xfId="6032" xr:uid="{72A1F106-5336-4791-A1AE-3C4DD425538E}"/>
    <cellStyle name="40% - Accent6 22 2 2 3 2 2 2 2 2" xfId="10388" xr:uid="{9A98B293-ED54-42F6-BB40-809598ECACA1}"/>
    <cellStyle name="40% - Accent6 22 2 2 3 2 2 2 3" xfId="7249" xr:uid="{A5283FDE-36C0-4DD9-BFD3-3A93B079E3DD}"/>
    <cellStyle name="40% - Accent6 22 2 2 3 2 2 3" xfId="4952" xr:uid="{AA75F83F-E7B5-48A6-8275-CFE92B64032A}"/>
    <cellStyle name="40% - Accent6 22 2 2 3 2 2 3 2" xfId="9308" xr:uid="{BD8D1CA3-2909-441D-A1A4-EE55D1FE8FF0}"/>
    <cellStyle name="40% - Accent6 22 2 2 3 2 2 4" xfId="7248" xr:uid="{21298DAD-4D20-401B-8116-944668A6BEBC}"/>
    <cellStyle name="40% - Accent6 22 2 2 3 2 3" xfId="1811" xr:uid="{60FDCD75-9EEB-4B23-B92D-D6C65BD5A2A5}"/>
    <cellStyle name="40% - Accent6 22 2 2 3 2 3 2" xfId="5492" xr:uid="{E97DAD88-A512-472C-94EE-4ED1513782C1}"/>
    <cellStyle name="40% - Accent6 22 2 2 3 2 3 2 2" xfId="9848" xr:uid="{847F1FE0-BEEC-4FCC-892B-BFF6A238B7FE}"/>
    <cellStyle name="40% - Accent6 22 2 2 3 2 3 3" xfId="7250" xr:uid="{321FC683-85D6-4619-87C6-85806D178A33}"/>
    <cellStyle name="40% - Accent6 22 2 2 3 2 4" xfId="4412" xr:uid="{83497C9A-6F4D-400D-BC35-C74CCAA5010A}"/>
    <cellStyle name="40% - Accent6 22 2 2 3 2 4 2" xfId="8768" xr:uid="{F8691DCA-001F-4E43-8D48-5568AD4B4A61}"/>
    <cellStyle name="40% - Accent6 22 2 2 3 2 5" xfId="7247" xr:uid="{5D382A52-A90A-439E-9D1B-49AF61FA6988}"/>
    <cellStyle name="40% - Accent6 22 2 2 3 3" xfId="1812" xr:uid="{B7A48EA4-87D1-4E81-A234-9BE9D8C3B983}"/>
    <cellStyle name="40% - Accent6 22 2 2 3 3 2" xfId="1813" xr:uid="{65D5E1F5-9903-49CC-A7D0-776C840E21F7}"/>
    <cellStyle name="40% - Accent6 22 2 2 3 3 2 2" xfId="5762" xr:uid="{4E8E7703-99F7-4F6A-8274-7523973CFFC8}"/>
    <cellStyle name="40% - Accent6 22 2 2 3 3 2 2 2" xfId="10118" xr:uid="{8AD1E2E8-EB7B-4D1E-9842-F5F1028319AA}"/>
    <cellStyle name="40% - Accent6 22 2 2 3 3 2 3" xfId="7252" xr:uid="{B1352967-1811-4253-B8CC-ACF027312A31}"/>
    <cellStyle name="40% - Accent6 22 2 2 3 3 3" xfId="4682" xr:uid="{CE144FF6-6442-426F-9BDE-4B047BDF0189}"/>
    <cellStyle name="40% - Accent6 22 2 2 3 3 3 2" xfId="9038" xr:uid="{AECCDEE2-5618-4A65-B178-3E19C12CF5C8}"/>
    <cellStyle name="40% - Accent6 22 2 2 3 3 4" xfId="7251" xr:uid="{2D962AD9-4650-47DD-B594-C4A4B3AF0018}"/>
    <cellStyle name="40% - Accent6 22 2 2 3 4" xfId="1814" xr:uid="{D86322DF-5ACD-4FA2-8484-55B993C3B006}"/>
    <cellStyle name="40% - Accent6 22 2 2 3 4 2" xfId="5222" xr:uid="{B88888FF-56F8-4786-9C4F-CA3E95CF14B1}"/>
    <cellStyle name="40% - Accent6 22 2 2 3 4 2 2" xfId="9578" xr:uid="{F4B98BB1-DF4C-43CD-985B-40CE4FEAAB48}"/>
    <cellStyle name="40% - Accent6 22 2 2 3 4 3" xfId="7253" xr:uid="{2E6C3762-AAD6-4F9F-8F23-77F7812EBAAA}"/>
    <cellStyle name="40% - Accent6 22 2 2 3 5" xfId="4232" xr:uid="{650A5285-2A31-40D3-8516-9EB35E3F7190}"/>
    <cellStyle name="40% - Accent6 22 2 2 3 5 2" xfId="8588" xr:uid="{BE553D45-50EB-401F-8E3B-E2A2D3C589B3}"/>
    <cellStyle name="40% - Accent6 22 2 2 3 6" xfId="7246" xr:uid="{C043151C-B3F0-4C74-85D1-C7621FB6553B}"/>
    <cellStyle name="40% - Accent6 22 2 2 4" xfId="1815" xr:uid="{2BB9B98E-E6D9-4B62-BD3E-46179A161F80}"/>
    <cellStyle name="40% - Accent6 22 2 2 4 2" xfId="1816" xr:uid="{F42CFC9B-D9AD-40C4-A922-810B0C57BC40}"/>
    <cellStyle name="40% - Accent6 22 2 2 4 2 2" xfId="1817" xr:uid="{07199764-E9BA-4938-905A-6792113F8D0A}"/>
    <cellStyle name="40% - Accent6 22 2 2 4 2 2 2" xfId="5964" xr:uid="{83990A46-5026-405F-AF5E-6000D5B25E38}"/>
    <cellStyle name="40% - Accent6 22 2 2 4 2 2 2 2" xfId="10320" xr:uid="{7F3078AA-2DF6-4CAD-8CF1-69E0EE395CC5}"/>
    <cellStyle name="40% - Accent6 22 2 2 4 2 2 3" xfId="7256" xr:uid="{1F2778CC-BCD3-4698-9550-CFBD3B50D955}"/>
    <cellStyle name="40% - Accent6 22 2 2 4 2 3" xfId="4884" xr:uid="{84A43910-C363-4E28-8498-BAD89C9CEA27}"/>
    <cellStyle name="40% - Accent6 22 2 2 4 2 3 2" xfId="9240" xr:uid="{70DF6FBC-0880-4020-9E4B-45F46F069DC2}"/>
    <cellStyle name="40% - Accent6 22 2 2 4 2 4" xfId="7255" xr:uid="{D9318B6C-5DE3-473F-A2D7-D12DCDCADE90}"/>
    <cellStyle name="40% - Accent6 22 2 2 4 3" xfId="1818" xr:uid="{02DFC0B5-1C73-48D7-8760-17C85E4F948A}"/>
    <cellStyle name="40% - Accent6 22 2 2 4 3 2" xfId="5424" xr:uid="{715E1F58-5612-4811-8725-88C7A8FD1E0A}"/>
    <cellStyle name="40% - Accent6 22 2 2 4 3 2 2" xfId="9780" xr:uid="{E0996F18-4BFB-4F2A-89CA-C5FC5127731D}"/>
    <cellStyle name="40% - Accent6 22 2 2 4 3 3" xfId="7257" xr:uid="{E99D4704-C217-4105-80A4-342787D090E5}"/>
    <cellStyle name="40% - Accent6 22 2 2 4 4" xfId="4344" xr:uid="{4E3E34A0-973D-456A-B24C-5AF212755F98}"/>
    <cellStyle name="40% - Accent6 22 2 2 4 4 2" xfId="8700" xr:uid="{F0CDAE7A-1076-45F5-81BD-B95DAEC6589E}"/>
    <cellStyle name="40% - Accent6 22 2 2 4 5" xfId="7254" xr:uid="{9B5D45BF-53A2-4291-B597-CDF0654EAA77}"/>
    <cellStyle name="40% - Accent6 22 2 2 5" xfId="1819" xr:uid="{9105FD8E-4E09-49D9-B3B2-1530EC8C8C3A}"/>
    <cellStyle name="40% - Accent6 22 2 2 5 2" xfId="1820" xr:uid="{B81BE249-A57F-4A0A-B340-85BC95460347}"/>
    <cellStyle name="40% - Accent6 22 2 2 5 2 2" xfId="5694" xr:uid="{1F4485C2-BD20-40D4-B499-3895E74F9EEB}"/>
    <cellStyle name="40% - Accent6 22 2 2 5 2 2 2" xfId="10050" xr:uid="{86DB3582-2376-49D9-9CEB-3996E78944CE}"/>
    <cellStyle name="40% - Accent6 22 2 2 5 2 3" xfId="7259" xr:uid="{352EC674-385D-4E86-9520-69A21C54230F}"/>
    <cellStyle name="40% - Accent6 22 2 2 5 3" xfId="4614" xr:uid="{ACBC020C-1AE5-46B9-B8E6-64344D2B200E}"/>
    <cellStyle name="40% - Accent6 22 2 2 5 3 2" xfId="8970" xr:uid="{924CD16C-6038-46AB-8126-0BB4429F2495}"/>
    <cellStyle name="40% - Accent6 22 2 2 5 4" xfId="7258" xr:uid="{ABC77E47-3A64-44C4-9B52-17F02AB0E45D}"/>
    <cellStyle name="40% - Accent6 22 2 2 6" xfId="1821" xr:uid="{87D6939A-3FDA-4556-9F75-3F9FA4B0B15E}"/>
    <cellStyle name="40% - Accent6 22 2 2 6 2" xfId="5154" xr:uid="{43BE393D-F5E2-4FD4-AF67-366490CFB403}"/>
    <cellStyle name="40% - Accent6 22 2 2 6 2 2" xfId="9510" xr:uid="{BC75F664-B02D-43E9-8A50-9C2E8365AFE7}"/>
    <cellStyle name="40% - Accent6 22 2 2 6 3" xfId="7260" xr:uid="{E3FF845C-73E7-487D-B822-6B08A1278899}"/>
    <cellStyle name="40% - Accent6 22 2 2 7" xfId="4052" xr:uid="{CD78BD65-7FF9-4D67-9BC0-D036F20EF15E}"/>
    <cellStyle name="40% - Accent6 22 2 2 7 2" xfId="8408" xr:uid="{09137361-C794-4DD9-9220-39520EAF313E}"/>
    <cellStyle name="40% - Accent6 22 2 2 8" xfId="7237" xr:uid="{AA2ABDBA-5D16-4F83-AB0E-44D68D3C60AF}"/>
    <cellStyle name="40% - Accent6 22 2 3" xfId="1822" xr:uid="{2D9E21DC-302C-4342-AA15-22AE5C3F1E6C}"/>
    <cellStyle name="40% - Accent6 22 2 3 2" xfId="1823" xr:uid="{15F4E093-CF33-4D19-AA6C-6237EC6DC7EC}"/>
    <cellStyle name="40% - Accent6 22 2 3 2 2" xfId="1824" xr:uid="{5B45FEE6-59D2-4D92-91CD-CA9DA99E1C11}"/>
    <cellStyle name="40% - Accent6 22 2 3 2 2 2" xfId="1825" xr:uid="{2C455E8E-3F15-453F-B405-FB716064D287}"/>
    <cellStyle name="40% - Accent6 22 2 3 2 2 2 2" xfId="6099" xr:uid="{402208CC-D6F6-4282-8E09-E45C2321A060}"/>
    <cellStyle name="40% - Accent6 22 2 3 2 2 2 2 2" xfId="10455" xr:uid="{25A8FCDB-0EF7-4239-B16C-5EAA06B9F724}"/>
    <cellStyle name="40% - Accent6 22 2 3 2 2 2 3" xfId="7264" xr:uid="{C82855E3-BD40-491B-84B0-514666A1B8B7}"/>
    <cellStyle name="40% - Accent6 22 2 3 2 2 3" xfId="5019" xr:uid="{5D78876F-5607-44CB-B5D1-00A443183499}"/>
    <cellStyle name="40% - Accent6 22 2 3 2 2 3 2" xfId="9375" xr:uid="{8368624D-E1E5-4C1B-BAE4-41B5171AC693}"/>
    <cellStyle name="40% - Accent6 22 2 3 2 2 4" xfId="7263" xr:uid="{740D4098-3020-4EF0-ACD2-C21F8C77218D}"/>
    <cellStyle name="40% - Accent6 22 2 3 2 3" xfId="1826" xr:uid="{730F8488-2CD8-4638-8D18-94C16C3D5D40}"/>
    <cellStyle name="40% - Accent6 22 2 3 2 3 2" xfId="5559" xr:uid="{1EEDA597-7195-4223-959B-9C5A59714B80}"/>
    <cellStyle name="40% - Accent6 22 2 3 2 3 2 2" xfId="9915" xr:uid="{49DF1DFD-45CB-45C3-B997-E24ACA48524E}"/>
    <cellStyle name="40% - Accent6 22 2 3 2 3 3" xfId="7265" xr:uid="{639AF96D-79EC-4D3D-A09F-A2DC5D03BAFC}"/>
    <cellStyle name="40% - Accent6 22 2 3 2 4" xfId="4479" xr:uid="{8720A1E1-CAC3-44C8-9B35-028BD2023CB6}"/>
    <cellStyle name="40% - Accent6 22 2 3 2 4 2" xfId="8835" xr:uid="{20E10144-F84B-499E-A821-B48316C2BF71}"/>
    <cellStyle name="40% - Accent6 22 2 3 2 5" xfId="7262" xr:uid="{0B366B98-4BEB-49D4-80D8-AFCD1A0E8997}"/>
    <cellStyle name="40% - Accent6 22 2 3 3" xfId="1827" xr:uid="{0377D203-55F8-42E5-AB7C-F6E7A42262CB}"/>
    <cellStyle name="40% - Accent6 22 2 3 3 2" xfId="1828" xr:uid="{8C30924B-7B31-40EE-8E7A-2A1C9D149A1F}"/>
    <cellStyle name="40% - Accent6 22 2 3 3 2 2" xfId="5829" xr:uid="{7826663A-7AEF-48D4-BB7B-444E94AC5C46}"/>
    <cellStyle name="40% - Accent6 22 2 3 3 2 2 2" xfId="10185" xr:uid="{39C0D49E-08AB-499D-B64A-EFD2DC78092A}"/>
    <cellStyle name="40% - Accent6 22 2 3 3 2 3" xfId="7267" xr:uid="{6BB0DBD3-6E7D-4FC5-AB39-13886ADB13E8}"/>
    <cellStyle name="40% - Accent6 22 2 3 3 3" xfId="4749" xr:uid="{107FFDD5-C931-4E90-8E92-D157BB8B4E44}"/>
    <cellStyle name="40% - Accent6 22 2 3 3 3 2" xfId="9105" xr:uid="{D13EAF63-94FF-455D-A1A0-467F9F207CA2}"/>
    <cellStyle name="40% - Accent6 22 2 3 3 4" xfId="7266" xr:uid="{EACDD138-5889-4DF3-8C46-E42043CC5DE3}"/>
    <cellStyle name="40% - Accent6 22 2 3 4" xfId="1829" xr:uid="{ECFCED3B-6D86-40B5-BFB9-9FF4A36FBA30}"/>
    <cellStyle name="40% - Accent6 22 2 3 4 2" xfId="5289" xr:uid="{55E52258-83EA-4044-9780-AE2C6C1D9CAF}"/>
    <cellStyle name="40% - Accent6 22 2 3 4 2 2" xfId="9645" xr:uid="{431B268A-550E-4E26-8E13-1C4008B05BD2}"/>
    <cellStyle name="40% - Accent6 22 2 3 4 3" xfId="7268" xr:uid="{1BD30D0D-01CE-4D39-AB52-FE6F45F511C4}"/>
    <cellStyle name="40% - Accent6 22 2 3 5" xfId="4119" xr:uid="{60581ED5-3AE4-4220-A75A-0D2AED77D15C}"/>
    <cellStyle name="40% - Accent6 22 2 3 5 2" xfId="8475" xr:uid="{B2E46E0F-FA41-41C9-88A0-F0D6060C627E}"/>
    <cellStyle name="40% - Accent6 22 2 3 6" xfId="7261" xr:uid="{9889E812-A3E9-4E16-91DA-90FB911C5CEB}"/>
    <cellStyle name="40% - Accent6 22 2 4" xfId="1830" xr:uid="{653C7C62-3732-47CA-BBE0-1065DC9C26CB}"/>
    <cellStyle name="40% - Accent6 22 2 4 2" xfId="1831" xr:uid="{46B923C5-A62C-4B13-88A5-04DA2E6195A1}"/>
    <cellStyle name="40% - Accent6 22 2 4 2 2" xfId="1832" xr:uid="{7E439C7E-BC9A-4378-B23F-E6525AD8131E}"/>
    <cellStyle name="40% - Accent6 22 2 4 2 2 2" xfId="1833" xr:uid="{7880B2DD-AE86-4CDF-9701-FB7F075B334B}"/>
    <cellStyle name="40% - Accent6 22 2 4 2 2 2 2" xfId="6031" xr:uid="{D4F3DE95-EBB9-4F20-BA19-A180A5045552}"/>
    <cellStyle name="40% - Accent6 22 2 4 2 2 2 2 2" xfId="10387" xr:uid="{C5237672-9492-4AAC-A252-80FAC2B3D846}"/>
    <cellStyle name="40% - Accent6 22 2 4 2 2 2 3" xfId="7272" xr:uid="{F18EDC3F-F1D0-40BA-8B56-98542EDC3697}"/>
    <cellStyle name="40% - Accent6 22 2 4 2 2 3" xfId="4951" xr:uid="{B0AEBDE7-6495-4849-85E2-E7E87889A832}"/>
    <cellStyle name="40% - Accent6 22 2 4 2 2 3 2" xfId="9307" xr:uid="{27F96D7E-3144-4775-8C58-9A8836DB7163}"/>
    <cellStyle name="40% - Accent6 22 2 4 2 2 4" xfId="7271" xr:uid="{3E4DA263-EAE1-431F-88B4-CA9869819D73}"/>
    <cellStyle name="40% - Accent6 22 2 4 2 3" xfId="1834" xr:uid="{EB488B47-B103-4BF3-96B9-5A2818990720}"/>
    <cellStyle name="40% - Accent6 22 2 4 2 3 2" xfId="5491" xr:uid="{B276C899-811B-4CC5-8231-90D77BA19B9B}"/>
    <cellStyle name="40% - Accent6 22 2 4 2 3 2 2" xfId="9847" xr:uid="{E7AD58EB-6D45-4A80-97AF-24DA0025FD03}"/>
    <cellStyle name="40% - Accent6 22 2 4 2 3 3" xfId="7273" xr:uid="{9FF7E086-4745-4282-BBFC-ACF9D03629BB}"/>
    <cellStyle name="40% - Accent6 22 2 4 2 4" xfId="4411" xr:uid="{48C2C437-BB88-4126-95D9-8AA5587F9FD7}"/>
    <cellStyle name="40% - Accent6 22 2 4 2 4 2" xfId="8767" xr:uid="{E255FC1C-C26F-4D10-BF70-49CCAFB77369}"/>
    <cellStyle name="40% - Accent6 22 2 4 2 5" xfId="7270" xr:uid="{D5243A34-D304-4D7A-8E1C-75DD1FDAB1BB}"/>
    <cellStyle name="40% - Accent6 22 2 4 3" xfId="1835" xr:uid="{3EB90FAE-EDCB-495B-A3C8-24179CAE2911}"/>
    <cellStyle name="40% - Accent6 22 2 4 3 2" xfId="1836" xr:uid="{60BC9E21-C4EE-4F35-B76C-E37005B9EE43}"/>
    <cellStyle name="40% - Accent6 22 2 4 3 2 2" xfId="5761" xr:uid="{A607D6E5-116B-41DD-9457-027A9A2B2CDF}"/>
    <cellStyle name="40% - Accent6 22 2 4 3 2 2 2" xfId="10117" xr:uid="{9FFB68B7-E425-4D23-B685-F3E188B92427}"/>
    <cellStyle name="40% - Accent6 22 2 4 3 2 3" xfId="7275" xr:uid="{238D8540-0CE5-4407-A87F-6B8BA53146A2}"/>
    <cellStyle name="40% - Accent6 22 2 4 3 3" xfId="4681" xr:uid="{C9C3328C-D518-40F7-B32C-9EF4C4D84D16}"/>
    <cellStyle name="40% - Accent6 22 2 4 3 3 2" xfId="9037" xr:uid="{84BD92D0-04AD-43FA-83E6-A2B4D120CB93}"/>
    <cellStyle name="40% - Accent6 22 2 4 3 4" xfId="7274" xr:uid="{C0040C80-12CE-4456-BC33-85B0BE706E1C}"/>
    <cellStyle name="40% - Accent6 22 2 4 4" xfId="1837" xr:uid="{AF80B024-FF73-41C0-A40A-9E7A19D1C661}"/>
    <cellStyle name="40% - Accent6 22 2 4 4 2" xfId="5221" xr:uid="{613B6EA3-2DB9-4EA4-AC09-40C8E45ED084}"/>
    <cellStyle name="40% - Accent6 22 2 4 4 2 2" xfId="9577" xr:uid="{4CD823E4-B08A-4005-81D0-A86A172746A0}"/>
    <cellStyle name="40% - Accent6 22 2 4 4 3" xfId="7276" xr:uid="{4680D397-AABF-48EA-9D65-0B14CC9AC95A}"/>
    <cellStyle name="40% - Accent6 22 2 4 5" xfId="4231" xr:uid="{B720F736-1425-4337-975A-BF1631589F3F}"/>
    <cellStyle name="40% - Accent6 22 2 4 5 2" xfId="8587" xr:uid="{4E5B94B5-A541-44E8-BF52-92A365D4CDA6}"/>
    <cellStyle name="40% - Accent6 22 2 4 6" xfId="7269" xr:uid="{FB2534B2-7A98-4781-951F-C46B3E046E77}"/>
    <cellStyle name="40% - Accent6 22 2 5" xfId="1838" xr:uid="{0E7565FF-120A-4912-AF93-5DF99F584C24}"/>
    <cellStyle name="40% - Accent6 22 2 5 2" xfId="1839" xr:uid="{8CDDCCD9-9AC0-4AFF-83B9-A772DC0F2F44}"/>
    <cellStyle name="40% - Accent6 22 2 5 2 2" xfId="1840" xr:uid="{B543D866-F8B6-479A-98FF-C19ADAF3FC9F}"/>
    <cellStyle name="40% - Accent6 22 2 5 2 2 2" xfId="5919" xr:uid="{595BC777-0AF8-4184-A331-80943F66A6D3}"/>
    <cellStyle name="40% - Accent6 22 2 5 2 2 2 2" xfId="10275" xr:uid="{3F7E13B3-45EA-4E80-8043-239DD6B1A5E6}"/>
    <cellStyle name="40% - Accent6 22 2 5 2 2 3" xfId="7279" xr:uid="{BB5241B5-538F-4A1D-BD2E-9293C6E541D6}"/>
    <cellStyle name="40% - Accent6 22 2 5 2 3" xfId="4839" xr:uid="{202C4793-82D6-423B-96A1-D21EE1EB6C71}"/>
    <cellStyle name="40% - Accent6 22 2 5 2 3 2" xfId="9195" xr:uid="{9FE1CA36-BE5D-4F9F-8E45-11A97999535E}"/>
    <cellStyle name="40% - Accent6 22 2 5 2 4" xfId="7278" xr:uid="{152F7701-04F8-4B61-91E3-BF4A4DC5344A}"/>
    <cellStyle name="40% - Accent6 22 2 5 3" xfId="1841" xr:uid="{7715890E-3ADB-4C10-B972-B93BB3C4E1FC}"/>
    <cellStyle name="40% - Accent6 22 2 5 3 2" xfId="5379" xr:uid="{7206DB1D-C47B-423B-AE20-10795C4CFEF0}"/>
    <cellStyle name="40% - Accent6 22 2 5 3 2 2" xfId="9735" xr:uid="{74E50CF4-811D-4165-ABE5-F10FD3F5410F}"/>
    <cellStyle name="40% - Accent6 22 2 5 3 3" xfId="7280" xr:uid="{275B41D6-25E2-47E2-8B22-FA00FA0ED947}"/>
    <cellStyle name="40% - Accent6 22 2 5 4" xfId="4299" xr:uid="{AA6B7277-E389-4F9C-9484-4D0E592E8FAC}"/>
    <cellStyle name="40% - Accent6 22 2 5 4 2" xfId="8655" xr:uid="{9E3E35EC-7454-4D30-8F46-F3365466BC17}"/>
    <cellStyle name="40% - Accent6 22 2 5 5" xfId="7277" xr:uid="{06A87D0F-1545-462A-A4A9-4425FA995B78}"/>
    <cellStyle name="40% - Accent6 22 2 6" xfId="1842" xr:uid="{D48DDA39-FF80-4F28-9490-C75D06211769}"/>
    <cellStyle name="40% - Accent6 22 2 6 2" xfId="1843" xr:uid="{8EF46400-1B93-4026-B027-8F3F7FA5676F}"/>
    <cellStyle name="40% - Accent6 22 2 6 2 2" xfId="5649" xr:uid="{7FCE3DF2-99A1-4F64-ABE8-65BD47E26E4F}"/>
    <cellStyle name="40% - Accent6 22 2 6 2 2 2" xfId="10005" xr:uid="{2C2090C2-A204-4633-9B01-7C42834FD92C}"/>
    <cellStyle name="40% - Accent6 22 2 6 2 3" xfId="7282" xr:uid="{C5F5D491-270A-4861-A7C7-E8F644F409A1}"/>
    <cellStyle name="40% - Accent6 22 2 6 3" xfId="4569" xr:uid="{F6ADF12C-8B36-47F8-8DAE-4A9545DF323A}"/>
    <cellStyle name="40% - Accent6 22 2 6 3 2" xfId="8925" xr:uid="{AB7A0DD6-294F-45F5-93C1-25E12331ECF5}"/>
    <cellStyle name="40% - Accent6 22 2 6 4" xfId="7281" xr:uid="{58FED3A9-0C37-4826-9123-B30360FF95C7}"/>
    <cellStyle name="40% - Accent6 22 2 7" xfId="1844" xr:uid="{4AF437CD-FFC9-408D-B421-440A12A9E240}"/>
    <cellStyle name="40% - Accent6 22 2 7 2" xfId="5109" xr:uid="{61313C07-75BE-46B6-AD8C-44F94DB3DFE9}"/>
    <cellStyle name="40% - Accent6 22 2 7 2 2" xfId="9465" xr:uid="{DA4B92F9-6210-4094-9EF8-150570320D63}"/>
    <cellStyle name="40% - Accent6 22 2 7 3" xfId="7283" xr:uid="{461B3CCB-A74F-45CD-82AE-508CB9E390B9}"/>
    <cellStyle name="40% - Accent6 22 2 8" xfId="4051" xr:uid="{4D8FF0E4-8590-4346-8261-96E230F9153C}"/>
    <cellStyle name="40% - Accent6 22 2 8 2" xfId="8407" xr:uid="{90518065-9A7D-411F-8F41-F65C5F8928DF}"/>
    <cellStyle name="40% - Accent6 22 2 9" xfId="7236" xr:uid="{C06BECDB-B8D6-4ECA-9BDD-ED4E2D2E61D1}"/>
    <cellStyle name="40% - Accent6 22 3" xfId="1845" xr:uid="{174E30ED-9564-4013-A77D-3FE8F707D1EA}"/>
    <cellStyle name="40% - Accent6 22 3 2" xfId="1846" xr:uid="{9762C7CB-580E-4E70-A5D7-9C89A2B51C03}"/>
    <cellStyle name="40% - Accent6 22 3 2 2" xfId="1847" xr:uid="{AB6D8064-688E-41E2-AB99-359C22691CEB}"/>
    <cellStyle name="40% - Accent6 22 3 2 2 2" xfId="1848" xr:uid="{621E0982-E92C-4598-AEA0-7C684C8247DC}"/>
    <cellStyle name="40% - Accent6 22 3 2 2 2 2" xfId="1849" xr:uid="{5B8DF3E2-54F1-483A-A1AD-F6EFB4154F74}"/>
    <cellStyle name="40% - Accent6 22 3 2 2 2 2 2" xfId="6130" xr:uid="{74FB1C42-DDA6-4224-A538-903005DCD143}"/>
    <cellStyle name="40% - Accent6 22 3 2 2 2 2 2 2" xfId="10486" xr:uid="{4653D0F7-A89B-4034-B457-E8728970EF67}"/>
    <cellStyle name="40% - Accent6 22 3 2 2 2 2 3" xfId="7288" xr:uid="{1D44BC05-2837-4F1F-B816-6FD49B794DC7}"/>
    <cellStyle name="40% - Accent6 22 3 2 2 2 3" xfId="5050" xr:uid="{D5DA5B81-F5E7-4947-BE62-D54E2CCD2A1B}"/>
    <cellStyle name="40% - Accent6 22 3 2 2 2 3 2" xfId="9406" xr:uid="{47CCD23B-57EE-47E3-A462-2071929D3292}"/>
    <cellStyle name="40% - Accent6 22 3 2 2 2 4" xfId="7287" xr:uid="{29579806-AAF3-4836-8064-474E32047527}"/>
    <cellStyle name="40% - Accent6 22 3 2 2 3" xfId="1850" xr:uid="{AC2C5C50-1516-4FE4-911F-E1921807598B}"/>
    <cellStyle name="40% - Accent6 22 3 2 2 3 2" xfId="5590" xr:uid="{584E0E64-E3A7-486C-85BE-1A4C50FBEEED}"/>
    <cellStyle name="40% - Accent6 22 3 2 2 3 2 2" xfId="9946" xr:uid="{608740EE-5A9C-4769-B0C3-0BB3B1D8D71B}"/>
    <cellStyle name="40% - Accent6 22 3 2 2 3 3" xfId="7289" xr:uid="{D45A85B3-C76B-43BA-B204-D4BB899D4972}"/>
    <cellStyle name="40% - Accent6 22 3 2 2 4" xfId="4510" xr:uid="{CB2B613D-F442-4B3D-BD5D-1EAB516B9D8E}"/>
    <cellStyle name="40% - Accent6 22 3 2 2 4 2" xfId="8866" xr:uid="{06DD4578-8AE3-4129-B54A-9C275701B9F0}"/>
    <cellStyle name="40% - Accent6 22 3 2 2 5" xfId="7286" xr:uid="{0A82CADC-8939-4A8C-AAD7-7E7FF0B795CC}"/>
    <cellStyle name="40% - Accent6 22 3 2 3" xfId="1851" xr:uid="{B7386D9C-A1A3-4A14-BE8A-038F83F29302}"/>
    <cellStyle name="40% - Accent6 22 3 2 3 2" xfId="1852" xr:uid="{35E00564-BE45-416B-A67B-B6F89003CE8F}"/>
    <cellStyle name="40% - Accent6 22 3 2 3 2 2" xfId="5860" xr:uid="{77CE6EED-4EC2-49B1-A5FA-753DD0394FAA}"/>
    <cellStyle name="40% - Accent6 22 3 2 3 2 2 2" xfId="10216" xr:uid="{10E733CC-777D-45F9-B495-1F740A93DCB3}"/>
    <cellStyle name="40% - Accent6 22 3 2 3 2 3" xfId="7291" xr:uid="{830C7173-8BE4-426B-A405-A434F98D25AC}"/>
    <cellStyle name="40% - Accent6 22 3 2 3 3" xfId="4780" xr:uid="{F7391708-5718-4992-8021-2CD59A4832B0}"/>
    <cellStyle name="40% - Accent6 22 3 2 3 3 2" xfId="9136" xr:uid="{967F2031-DFA3-49ED-A1FD-15BFA2D677DA}"/>
    <cellStyle name="40% - Accent6 22 3 2 3 4" xfId="7290" xr:uid="{9EEA0123-FFB2-45BD-8F7A-BEC71D13E056}"/>
    <cellStyle name="40% - Accent6 22 3 2 4" xfId="1853" xr:uid="{38F3D7F1-67F5-4DFB-A6CB-61BB4D7D6CF0}"/>
    <cellStyle name="40% - Accent6 22 3 2 4 2" xfId="5320" xr:uid="{3BCAE78A-BE96-45CD-9AA9-EEAAAD682CF3}"/>
    <cellStyle name="40% - Accent6 22 3 2 4 2 2" xfId="9676" xr:uid="{C010B9CB-4C89-4AF3-A3AE-C54EA3EF8958}"/>
    <cellStyle name="40% - Accent6 22 3 2 4 3" xfId="7292" xr:uid="{0EAC5356-02DA-46C0-B412-37192439298F}"/>
    <cellStyle name="40% - Accent6 22 3 2 5" xfId="4150" xr:uid="{50A2331A-8994-4746-8F50-CA7553B55ED5}"/>
    <cellStyle name="40% - Accent6 22 3 2 5 2" xfId="8506" xr:uid="{D753A00B-F82D-4119-8DF0-0FC4D1C3F636}"/>
    <cellStyle name="40% - Accent6 22 3 2 6" xfId="7285" xr:uid="{16C6FEF8-CC36-49A1-A58E-0BBFB2B68E25}"/>
    <cellStyle name="40% - Accent6 22 3 3" xfId="1854" xr:uid="{750DA718-4F99-499F-9921-97FD7230040C}"/>
    <cellStyle name="40% - Accent6 22 3 3 2" xfId="1855" xr:uid="{00C9D797-3FA3-4C8B-9C57-E5482975AD50}"/>
    <cellStyle name="40% - Accent6 22 3 3 2 2" xfId="1856" xr:uid="{BB5B825A-1D2E-4663-B76B-0862887DD0A9}"/>
    <cellStyle name="40% - Accent6 22 3 3 2 2 2" xfId="1857" xr:uid="{3E68C692-2536-4200-A378-2B71CFBA3E6A}"/>
    <cellStyle name="40% - Accent6 22 3 3 2 2 2 2" xfId="6033" xr:uid="{0F1211F2-9527-4475-8835-A755AE8B71C1}"/>
    <cellStyle name="40% - Accent6 22 3 3 2 2 2 2 2" xfId="10389" xr:uid="{BC7B10A2-4B26-49A6-82BB-EE7AD6C1415D}"/>
    <cellStyle name="40% - Accent6 22 3 3 2 2 2 3" xfId="7296" xr:uid="{BE40FE00-073E-4992-8A22-93065BA778BF}"/>
    <cellStyle name="40% - Accent6 22 3 3 2 2 3" xfId="4953" xr:uid="{D3C9267C-F4E9-4417-9630-8AA6087D4FC0}"/>
    <cellStyle name="40% - Accent6 22 3 3 2 2 3 2" xfId="9309" xr:uid="{A61CD800-6EED-4FEF-BAC0-664D58AE5D7E}"/>
    <cellStyle name="40% - Accent6 22 3 3 2 2 4" xfId="7295" xr:uid="{04F1AAA4-70E2-4D4B-8262-138916AB6D9C}"/>
    <cellStyle name="40% - Accent6 22 3 3 2 3" xfId="1858" xr:uid="{8B86B0C9-BF97-46D3-9A2A-45848F7D3C1B}"/>
    <cellStyle name="40% - Accent6 22 3 3 2 3 2" xfId="5493" xr:uid="{F80268DF-121B-44A5-A6C9-A4E1BB1799E6}"/>
    <cellStyle name="40% - Accent6 22 3 3 2 3 2 2" xfId="9849" xr:uid="{32F8CB6E-31E3-4AD3-AD9B-48B3DC37F0A3}"/>
    <cellStyle name="40% - Accent6 22 3 3 2 3 3" xfId="7297" xr:uid="{F15C187A-FE55-4C88-A082-1CF07DD5FF04}"/>
    <cellStyle name="40% - Accent6 22 3 3 2 4" xfId="4413" xr:uid="{D8B03FBE-1A51-4EE6-A76F-995BC9EFF768}"/>
    <cellStyle name="40% - Accent6 22 3 3 2 4 2" xfId="8769" xr:uid="{5537822A-DAA7-46DB-9DA3-26BCF3AF434F}"/>
    <cellStyle name="40% - Accent6 22 3 3 2 5" xfId="7294" xr:uid="{3F4CCC60-A82E-409C-82FE-C06737A14BAC}"/>
    <cellStyle name="40% - Accent6 22 3 3 3" xfId="1859" xr:uid="{38048A85-17A0-4703-B16D-C5CBE6EBD0D7}"/>
    <cellStyle name="40% - Accent6 22 3 3 3 2" xfId="1860" xr:uid="{3660C491-3328-4CB6-A87A-098FA0DCE412}"/>
    <cellStyle name="40% - Accent6 22 3 3 3 2 2" xfId="5763" xr:uid="{94C0E463-45BE-4DCC-9012-D5B985584087}"/>
    <cellStyle name="40% - Accent6 22 3 3 3 2 2 2" xfId="10119" xr:uid="{569F9DA2-29DE-482B-B4E8-CE1D6313356E}"/>
    <cellStyle name="40% - Accent6 22 3 3 3 2 3" xfId="7299" xr:uid="{16533987-67FD-4C3F-993C-DF2D3A4827A1}"/>
    <cellStyle name="40% - Accent6 22 3 3 3 3" xfId="4683" xr:uid="{5EAD3B34-0860-4245-B7B2-D70762A77E17}"/>
    <cellStyle name="40% - Accent6 22 3 3 3 3 2" xfId="9039" xr:uid="{63A3A07C-A0B6-4938-955E-50D0ACF128CC}"/>
    <cellStyle name="40% - Accent6 22 3 3 3 4" xfId="7298" xr:uid="{D9071ADF-83F1-4BCC-B9B2-9539385791FB}"/>
    <cellStyle name="40% - Accent6 22 3 3 4" xfId="1861" xr:uid="{94DD0B0D-B817-4F14-9107-465E3E908249}"/>
    <cellStyle name="40% - Accent6 22 3 3 4 2" xfId="5223" xr:uid="{0B7712D9-ABA0-43A6-92A9-2F3D3418182E}"/>
    <cellStyle name="40% - Accent6 22 3 3 4 2 2" xfId="9579" xr:uid="{22E0BA9E-8FDC-4214-A708-F28E1AA7C305}"/>
    <cellStyle name="40% - Accent6 22 3 3 4 3" xfId="7300" xr:uid="{473BAE93-9F62-4320-92B9-0178EF27D313}"/>
    <cellStyle name="40% - Accent6 22 3 3 5" xfId="4233" xr:uid="{DBCA7E42-E155-4F9E-8696-7DE8EA5F20F4}"/>
    <cellStyle name="40% - Accent6 22 3 3 5 2" xfId="8589" xr:uid="{8B4C7C1B-75EF-468E-8F54-35B3CBB69D5C}"/>
    <cellStyle name="40% - Accent6 22 3 3 6" xfId="7293" xr:uid="{9D9309DE-0323-4D34-ADF7-2A1E05D6B0B6}"/>
    <cellStyle name="40% - Accent6 22 3 4" xfId="1862" xr:uid="{B7FDD48E-F0B6-4F06-82CF-DB7FB064B83A}"/>
    <cellStyle name="40% - Accent6 22 3 4 2" xfId="1863" xr:uid="{0A6E314A-74E8-4B51-BDEF-6BE1C18505CF}"/>
    <cellStyle name="40% - Accent6 22 3 4 2 2" xfId="1864" xr:uid="{7333FD0A-CB35-4478-BB0D-37F9E4A1D4E1}"/>
    <cellStyle name="40% - Accent6 22 3 4 2 2 2" xfId="5950" xr:uid="{26CDCC27-AF5F-4855-AA5B-E2166BB36FA9}"/>
    <cellStyle name="40% - Accent6 22 3 4 2 2 2 2" xfId="10306" xr:uid="{BBE5A820-9FA5-4095-9AD5-780B4CA90E05}"/>
    <cellStyle name="40% - Accent6 22 3 4 2 2 3" xfId="7303" xr:uid="{8188A644-587D-407D-AB09-E6693A4CA943}"/>
    <cellStyle name="40% - Accent6 22 3 4 2 3" xfId="4870" xr:uid="{F6F94C62-B84A-42D0-A659-45331F7E21C5}"/>
    <cellStyle name="40% - Accent6 22 3 4 2 3 2" xfId="9226" xr:uid="{03F8E322-C210-463B-A0FB-2E90C2559793}"/>
    <cellStyle name="40% - Accent6 22 3 4 2 4" xfId="7302" xr:uid="{786CB6BE-7FFF-4D2A-8C33-EF9AF63E904B}"/>
    <cellStyle name="40% - Accent6 22 3 4 3" xfId="1865" xr:uid="{AE944059-9AD3-4C10-8003-6CC51B74BDA8}"/>
    <cellStyle name="40% - Accent6 22 3 4 3 2" xfId="5410" xr:uid="{10C2374B-6393-494D-BE1A-EEF105F0892E}"/>
    <cellStyle name="40% - Accent6 22 3 4 3 2 2" xfId="9766" xr:uid="{77F53C47-0EB3-4E0E-8470-DEB373D01109}"/>
    <cellStyle name="40% - Accent6 22 3 4 3 3" xfId="7304" xr:uid="{98D41B9C-9209-4E9C-BA94-27E7B2636E2D}"/>
    <cellStyle name="40% - Accent6 22 3 4 4" xfId="4330" xr:uid="{2A40F374-AE43-4C1F-B528-DDD2BB7AE991}"/>
    <cellStyle name="40% - Accent6 22 3 4 4 2" xfId="8686" xr:uid="{5BE4037B-181C-49A5-B741-54C9D0F78FAD}"/>
    <cellStyle name="40% - Accent6 22 3 4 5" xfId="7301" xr:uid="{401B1486-EA12-48D9-B265-9C475D137CF5}"/>
    <cellStyle name="40% - Accent6 22 3 5" xfId="1866" xr:uid="{AEF48041-BDE3-492F-B50D-1799823D0992}"/>
    <cellStyle name="40% - Accent6 22 3 5 2" xfId="1867" xr:uid="{8FC9EAD4-DA74-4384-9A24-F66FEBFC7C5B}"/>
    <cellStyle name="40% - Accent6 22 3 5 2 2" xfId="5680" xr:uid="{55B62623-E80F-420A-A616-81C8FAC9E5B5}"/>
    <cellStyle name="40% - Accent6 22 3 5 2 2 2" xfId="10036" xr:uid="{7148EB3A-69AB-4A78-96B6-16C2E402D642}"/>
    <cellStyle name="40% - Accent6 22 3 5 2 3" xfId="7306" xr:uid="{3C61A8DE-73BA-4558-8AEF-593C45A4C9CB}"/>
    <cellStyle name="40% - Accent6 22 3 5 3" xfId="4600" xr:uid="{E3CD7960-347E-491B-8550-382F308A883A}"/>
    <cellStyle name="40% - Accent6 22 3 5 3 2" xfId="8956" xr:uid="{E94F74A4-C6A4-44AE-B2BF-2DC08DEA95D2}"/>
    <cellStyle name="40% - Accent6 22 3 5 4" xfId="7305" xr:uid="{C174BF83-805C-453A-973D-800BFBE35263}"/>
    <cellStyle name="40% - Accent6 22 3 6" xfId="1868" xr:uid="{DF232967-AB21-4024-B1A3-39C9A623E56C}"/>
    <cellStyle name="40% - Accent6 22 3 6 2" xfId="5140" xr:uid="{EE66B4DB-4F0D-4E41-9C5D-5CDBE5CC981E}"/>
    <cellStyle name="40% - Accent6 22 3 6 2 2" xfId="9496" xr:uid="{FC0F526A-C9B4-4491-8097-7411CF097C3B}"/>
    <cellStyle name="40% - Accent6 22 3 6 3" xfId="7307" xr:uid="{23D3A749-148D-4760-90D9-705B6CCA162B}"/>
    <cellStyle name="40% - Accent6 22 3 7" xfId="4053" xr:uid="{6ADB984D-2EA9-44CD-A8E7-D6AABAC25F76}"/>
    <cellStyle name="40% - Accent6 22 3 7 2" xfId="8409" xr:uid="{D8491A3C-6E26-4AD5-852B-B1D4B7A2D3F0}"/>
    <cellStyle name="40% - Accent6 22 3 8" xfId="7284" xr:uid="{19029BA4-EA95-46EC-9242-A3C3F765A547}"/>
    <cellStyle name="40% - Accent6 22 4" xfId="1869" xr:uid="{8B01F945-EAC9-41B7-AD41-11728999382E}"/>
    <cellStyle name="40% - Accent6 22 4 2" xfId="1870" xr:uid="{95BF8B8F-463D-4554-B3A0-2AACA693B86A}"/>
    <cellStyle name="40% - Accent6 22 4 2 2" xfId="1871" xr:uid="{90963251-F850-4F8D-A5E9-07C6A19A60EA}"/>
    <cellStyle name="40% - Accent6 22 4 2 2 2" xfId="1872" xr:uid="{66393563-77D1-4429-B52C-99FC2F5DFDCA}"/>
    <cellStyle name="40% - Accent6 22 4 2 2 2 2" xfId="6085" xr:uid="{44E4A80C-CC4E-43CC-B5DC-3B717992820B}"/>
    <cellStyle name="40% - Accent6 22 4 2 2 2 2 2" xfId="10441" xr:uid="{500E5738-6A67-4D87-B81F-3F4744EC7E1D}"/>
    <cellStyle name="40% - Accent6 22 4 2 2 2 3" xfId="7311" xr:uid="{3FB95CD4-01B4-4099-91D6-A34B4899DFAB}"/>
    <cellStyle name="40% - Accent6 22 4 2 2 3" xfId="5005" xr:uid="{545626A3-895F-4145-9BA7-110EB079C7B7}"/>
    <cellStyle name="40% - Accent6 22 4 2 2 3 2" xfId="9361" xr:uid="{318E6FF9-24C2-43B6-BA3A-70B132CB4DAE}"/>
    <cellStyle name="40% - Accent6 22 4 2 2 4" xfId="7310" xr:uid="{E2858F05-C2B8-40C3-B8F0-54580D3C4D86}"/>
    <cellStyle name="40% - Accent6 22 4 2 3" xfId="1873" xr:uid="{36FF3666-895C-4757-9992-04FE895B83E5}"/>
    <cellStyle name="40% - Accent6 22 4 2 3 2" xfId="5545" xr:uid="{1F270C0A-0937-40B8-A428-17AB583B3ABD}"/>
    <cellStyle name="40% - Accent6 22 4 2 3 2 2" xfId="9901" xr:uid="{71AF5F48-44D3-4DD8-996F-F2D44032695D}"/>
    <cellStyle name="40% - Accent6 22 4 2 3 3" xfId="7312" xr:uid="{948E3ACC-1641-4B82-8356-CADE40AFC2F0}"/>
    <cellStyle name="40% - Accent6 22 4 2 4" xfId="4465" xr:uid="{ED6911AA-928E-4707-8471-8DF5EEF2A403}"/>
    <cellStyle name="40% - Accent6 22 4 2 4 2" xfId="8821" xr:uid="{4394DE00-A567-4B81-A6F2-35D22CDF808B}"/>
    <cellStyle name="40% - Accent6 22 4 2 5" xfId="7309" xr:uid="{713B4FF9-4146-4182-AFA3-22A59C1FD1BE}"/>
    <cellStyle name="40% - Accent6 22 4 3" xfId="1874" xr:uid="{DD5CAD7D-BA8F-433B-AA79-F77BED957BAB}"/>
    <cellStyle name="40% - Accent6 22 4 3 2" xfId="1875" xr:uid="{C7067B8B-D695-40A9-A037-AA43E830AE5A}"/>
    <cellStyle name="40% - Accent6 22 4 3 2 2" xfId="5815" xr:uid="{B053F911-0DA0-42F6-9D06-73D584EA4159}"/>
    <cellStyle name="40% - Accent6 22 4 3 2 2 2" xfId="10171" xr:uid="{73999CCB-A496-4688-B8BB-0B5176CCF3C8}"/>
    <cellStyle name="40% - Accent6 22 4 3 2 3" xfId="7314" xr:uid="{6208BA13-C3D3-460E-B41D-A4EA2D830F35}"/>
    <cellStyle name="40% - Accent6 22 4 3 3" xfId="4735" xr:uid="{7C08CC43-436B-46C5-A114-84E4F65978AF}"/>
    <cellStyle name="40% - Accent6 22 4 3 3 2" xfId="9091" xr:uid="{BAE456FF-3CE7-47AA-B565-33D6D7B33D8A}"/>
    <cellStyle name="40% - Accent6 22 4 3 4" xfId="7313" xr:uid="{FBE5A32B-194F-4823-8D15-37D04FC5A477}"/>
    <cellStyle name="40% - Accent6 22 4 4" xfId="1876" xr:uid="{B3FD1E48-0117-49D9-9AED-C42E42F0F8BB}"/>
    <cellStyle name="40% - Accent6 22 4 4 2" xfId="5275" xr:uid="{3EC27BA9-31BA-4DA5-96EB-C59B152B97A7}"/>
    <cellStyle name="40% - Accent6 22 4 4 2 2" xfId="9631" xr:uid="{D8E791E3-73B4-4AEA-84CF-EBCADD78D25B}"/>
    <cellStyle name="40% - Accent6 22 4 4 3" xfId="7315" xr:uid="{49922C46-C623-40A7-94F6-9F9633DD0E6B}"/>
    <cellStyle name="40% - Accent6 22 4 5" xfId="4105" xr:uid="{8A5E11E0-AC5B-4453-94FE-2AC6770EDEB0}"/>
    <cellStyle name="40% - Accent6 22 4 5 2" xfId="8461" xr:uid="{53894D04-DA90-480C-A955-4EC8EFD9519D}"/>
    <cellStyle name="40% - Accent6 22 4 6" xfId="7308" xr:uid="{723720AA-9DFC-4FD6-9387-BB9928CA6FC1}"/>
    <cellStyle name="40% - Accent6 22 5" xfId="1877" xr:uid="{B4C09931-D8F6-4AF6-B5E3-D90751C4FA93}"/>
    <cellStyle name="40% - Accent6 22 5 2" xfId="1878" xr:uid="{DAD67DB6-74F0-420E-AB30-5EB728BE7D74}"/>
    <cellStyle name="40% - Accent6 22 5 2 2" xfId="1879" xr:uid="{FD6124D6-3BF0-4685-BA48-3D800F2D1E42}"/>
    <cellStyle name="40% - Accent6 22 5 2 2 2" xfId="1880" xr:uid="{77093DF8-3FA8-46C1-A580-6D631C496A38}"/>
    <cellStyle name="40% - Accent6 22 5 2 2 2 2" xfId="5995" xr:uid="{F3568181-EFA1-48A7-958E-41BCAA551CF3}"/>
    <cellStyle name="40% - Accent6 22 5 2 2 2 2 2" xfId="10351" xr:uid="{FA24CA82-FB87-4EA7-A51D-62EF4BC1017D}"/>
    <cellStyle name="40% - Accent6 22 5 2 2 2 3" xfId="7319" xr:uid="{ADEC58BD-8389-426D-A01C-4E669E77D54C}"/>
    <cellStyle name="40% - Accent6 22 5 2 2 3" xfId="4915" xr:uid="{3E09D792-A4B5-4A4F-84C2-2F381CB40411}"/>
    <cellStyle name="40% - Accent6 22 5 2 2 3 2" xfId="9271" xr:uid="{933F578C-34A8-45C6-A4AA-821144A22462}"/>
    <cellStyle name="40% - Accent6 22 5 2 2 4" xfId="7318" xr:uid="{1407B2DC-2769-4A75-AECF-8A17B4691997}"/>
    <cellStyle name="40% - Accent6 22 5 2 3" xfId="1881" xr:uid="{AEEFB652-70DB-4CA1-8533-5C9264BC91F3}"/>
    <cellStyle name="40% - Accent6 22 5 2 3 2" xfId="5455" xr:uid="{4AC93E15-7EEA-4103-A1DC-568A5BC97C1B}"/>
    <cellStyle name="40% - Accent6 22 5 2 3 2 2" xfId="9811" xr:uid="{EEC9DEA2-6013-404A-BCAC-58408ABC9709}"/>
    <cellStyle name="40% - Accent6 22 5 2 3 3" xfId="7320" xr:uid="{7E37B8B7-4644-4CDF-8C46-590621FF8F8F}"/>
    <cellStyle name="40% - Accent6 22 5 2 4" xfId="4375" xr:uid="{A812CAF1-A5F3-4F2E-9AA0-C5BA9572E9C1}"/>
    <cellStyle name="40% - Accent6 22 5 2 4 2" xfId="8731" xr:uid="{AC017FA7-ACF6-4EC7-B1CC-847CFDB5BB25}"/>
    <cellStyle name="40% - Accent6 22 5 2 5" xfId="7317" xr:uid="{783AA449-B4FE-4B6A-9BC5-C326FC07E204}"/>
    <cellStyle name="40% - Accent6 22 5 3" xfId="1882" xr:uid="{24F8DF39-509A-4262-A27C-D80D2B95A277}"/>
    <cellStyle name="40% - Accent6 22 5 3 2" xfId="1883" xr:uid="{706D1255-4F52-47AB-9051-D496F49314A5}"/>
    <cellStyle name="40% - Accent6 22 5 3 2 2" xfId="5725" xr:uid="{D4BC2323-3117-41EF-89D8-49005C3D3A99}"/>
    <cellStyle name="40% - Accent6 22 5 3 2 2 2" xfId="10081" xr:uid="{1B538DAE-B803-4751-BB84-605073092C0C}"/>
    <cellStyle name="40% - Accent6 22 5 3 2 3" xfId="7322" xr:uid="{9571F956-116C-4D60-A848-7A45B5E9C523}"/>
    <cellStyle name="40% - Accent6 22 5 3 3" xfId="4645" xr:uid="{46961510-F010-4C31-95EA-5D6A8A47CDCF}"/>
    <cellStyle name="40% - Accent6 22 5 3 3 2" xfId="9001" xr:uid="{C6A0B1DA-1A91-440B-8AF5-B8EEF4A4C2C5}"/>
    <cellStyle name="40% - Accent6 22 5 3 4" xfId="7321" xr:uid="{F4DD813C-1ED4-43DD-B7F0-30A71BCD4C55}"/>
    <cellStyle name="40% - Accent6 22 5 4" xfId="1884" xr:uid="{515DE3A5-D3AA-4A2F-A90D-636D3252174E}"/>
    <cellStyle name="40% - Accent6 22 5 4 2" xfId="5185" xr:uid="{BF40032C-4519-4CC7-A7DF-3BDEF7CE3E84}"/>
    <cellStyle name="40% - Accent6 22 5 4 2 2" xfId="9541" xr:uid="{3952B5B0-1792-4AFA-98EB-81567786BAAE}"/>
    <cellStyle name="40% - Accent6 22 5 4 3" xfId="7323" xr:uid="{EE90A672-8C25-4CCF-B35A-9231506AE306}"/>
    <cellStyle name="40% - Accent6 22 5 5" xfId="4195" xr:uid="{E106F0FF-D3F1-4A14-8FD4-B7D2E29325B1}"/>
    <cellStyle name="40% - Accent6 22 5 5 2" xfId="8551" xr:uid="{557DDE51-D5CA-4701-A093-18E911FE532E}"/>
    <cellStyle name="40% - Accent6 22 5 6" xfId="7316" xr:uid="{38929665-3C09-4A2B-AD5E-F6203E56E196}"/>
    <cellStyle name="40% - Accent6 22 6" xfId="1885" xr:uid="{3C4D71ED-F47E-4A26-9D56-D603E778184E}"/>
    <cellStyle name="40% - Accent6 22 6 2" xfId="1886" xr:uid="{1D9B545A-F052-4482-A228-4357D920AE7C}"/>
    <cellStyle name="40% - Accent6 22 6 2 2" xfId="1887" xr:uid="{B08A6ADC-5711-43A8-9E1A-9F21D6926BC6}"/>
    <cellStyle name="40% - Accent6 22 6 2 2 2" xfId="5905" xr:uid="{342E6A0D-6442-4371-BD1A-622E26D454B2}"/>
    <cellStyle name="40% - Accent6 22 6 2 2 2 2" xfId="10261" xr:uid="{222D35CA-9252-4DDE-B76F-CECB2DC88A0E}"/>
    <cellStyle name="40% - Accent6 22 6 2 2 3" xfId="7326" xr:uid="{0B66D64F-9396-40A3-9710-0BE8E173BEC9}"/>
    <cellStyle name="40% - Accent6 22 6 2 3" xfId="4825" xr:uid="{CD28B634-37D4-4E3B-A1F3-2700785651A1}"/>
    <cellStyle name="40% - Accent6 22 6 2 3 2" xfId="9181" xr:uid="{CB1057A8-0F18-4B39-BAB5-8B169B5396BC}"/>
    <cellStyle name="40% - Accent6 22 6 2 4" xfId="7325" xr:uid="{BF878058-E5CE-4B8A-AB5F-689E4353FB6D}"/>
    <cellStyle name="40% - Accent6 22 6 3" xfId="1888" xr:uid="{B508E862-9CD2-4356-8BC4-178101C5B658}"/>
    <cellStyle name="40% - Accent6 22 6 3 2" xfId="5365" xr:uid="{11FFA893-450B-43CB-86D8-9EE55BAC55FD}"/>
    <cellStyle name="40% - Accent6 22 6 3 2 2" xfId="9721" xr:uid="{EBA926DB-68BA-4A35-852E-3671EC649737}"/>
    <cellStyle name="40% - Accent6 22 6 3 3" xfId="7327" xr:uid="{4010FEDD-F3B8-4819-BA72-19D1A71CD7E5}"/>
    <cellStyle name="40% - Accent6 22 6 4" xfId="4285" xr:uid="{472ED090-14B1-4085-92AD-A235CDC0FBCA}"/>
    <cellStyle name="40% - Accent6 22 6 4 2" xfId="8641" xr:uid="{F41B3771-3FA7-4399-B376-38AF12FC5D06}"/>
    <cellStyle name="40% - Accent6 22 6 5" xfId="7324" xr:uid="{77A45756-9E6E-42DE-A55D-D7EF210C1345}"/>
    <cellStyle name="40% - Accent6 22 7" xfId="1889" xr:uid="{01437F9F-573E-4B60-8E21-35FFB6A87BB5}"/>
    <cellStyle name="40% - Accent6 22 7 2" xfId="1890" xr:uid="{7F8CDB32-7448-427A-9AED-20037E8D32BA}"/>
    <cellStyle name="40% - Accent6 22 7 2 2" xfId="5635" xr:uid="{CA5EB886-8248-4B33-8DF8-7C2EFC5698FC}"/>
    <cellStyle name="40% - Accent6 22 7 2 2 2" xfId="9991" xr:uid="{F76DE54D-2292-4B7B-9308-5E2A51351C59}"/>
    <cellStyle name="40% - Accent6 22 7 2 3" xfId="7329" xr:uid="{8A92C78C-21AD-4C8F-B29B-FCA661273F5B}"/>
    <cellStyle name="40% - Accent6 22 7 3" xfId="4555" xr:uid="{294A73D2-5BA8-4CE3-8F86-C00DC60A10EA}"/>
    <cellStyle name="40% - Accent6 22 7 3 2" xfId="8911" xr:uid="{8852512F-D764-4E5A-A9B7-4879AC7F36CF}"/>
    <cellStyle name="40% - Accent6 22 7 4" xfId="7328" xr:uid="{2F6D3D19-2ADD-4F4B-897B-87B4AF2C54A0}"/>
    <cellStyle name="40% - Accent6 22 8" xfId="1891" xr:uid="{162840CC-BEB1-43A9-8975-F2A87688F67D}"/>
    <cellStyle name="40% - Accent6 22 8 2" xfId="5095" xr:uid="{FFB36AFE-1A82-4BF0-A438-BB4CB561FE18}"/>
    <cellStyle name="40% - Accent6 22 8 2 2" xfId="9451" xr:uid="{1C4B1F7D-079E-471E-A158-A0FF4B7AE346}"/>
    <cellStyle name="40% - Accent6 22 8 3" xfId="7330" xr:uid="{F226EA15-39B2-4CBD-A0CB-142CBF9E4E2F}"/>
    <cellStyle name="40% - Accent6 22 9" xfId="4014" xr:uid="{209ECACC-7DD9-4E29-B824-AE715051FCFA}"/>
    <cellStyle name="40% - Accent6 22 9 2" xfId="8371" xr:uid="{83020FB8-C372-4A57-8500-2DDFDBC9418D}"/>
    <cellStyle name="40% - Accent6 3" xfId="1892" xr:uid="{25147B64-B47E-4E91-B4EA-E3B1CFFFBDC4}"/>
    <cellStyle name="40% - Accent6 4" xfId="1893" xr:uid="{EB88C4D5-E13F-475E-9F31-1FB13256EEA4}"/>
    <cellStyle name="40% - Accent6 5" xfId="1894" xr:uid="{E44F602A-E882-42D0-B6CF-F18ED0276F05}"/>
    <cellStyle name="40% - Accent6 6" xfId="1895" xr:uid="{C49BCF12-AB56-4928-92FB-CBF6CEDFE56B}"/>
    <cellStyle name="40% - Accent6 7" xfId="1896" xr:uid="{8B82650D-B51E-46F7-9DE6-C85AD196611E}"/>
    <cellStyle name="40% - Accent6 8" xfId="1897" xr:uid="{DA7F31B9-0334-47CF-86F5-80EF8F97A120}"/>
    <cellStyle name="40% - Accent6 9" xfId="1898" xr:uid="{00CBD9D0-5104-40FE-A50B-26E1005270B0}"/>
    <cellStyle name="60 % - Accent1" xfId="1899" xr:uid="{14025DB3-739B-458D-9479-32115EF91099}"/>
    <cellStyle name="60 % - Accent2" xfId="1900" xr:uid="{5FCE7DFB-1DC1-4402-860A-623E9E841B95}"/>
    <cellStyle name="60 % - Accent3" xfId="1901" xr:uid="{0984EC46-AC75-41C0-BE4A-658165179E98}"/>
    <cellStyle name="60 % - Accent4" xfId="1902" xr:uid="{3C9D7831-4765-4ABB-B40A-F861A3FF885E}"/>
    <cellStyle name="60 % - Accent5" xfId="1903" xr:uid="{60366067-059E-416A-B1B5-AB516971D41C}"/>
    <cellStyle name="60 % - Accent6" xfId="1904" xr:uid="{0DE4E362-C3FE-4533-B7D8-EE9B3CB8AAC0}"/>
    <cellStyle name="60% - Accent1 10" xfId="1905" xr:uid="{CBAE0BFB-3D7C-49BA-AD8F-1DFDD9ABB62E}"/>
    <cellStyle name="60% - Accent1 11" xfId="1906" xr:uid="{3466BB31-7284-4DA8-9537-4979C0261318}"/>
    <cellStyle name="60% - Accent1 12" xfId="1907" xr:uid="{983506A4-2929-4FFB-8545-733845F9A0B9}"/>
    <cellStyle name="60% - Accent1 13" xfId="1908" xr:uid="{332F72C0-1ACB-4974-8843-B2C5346FB3F6}"/>
    <cellStyle name="60% - Accent1 14" xfId="1909" xr:uid="{D8F55845-1FA9-471D-9C89-0F04F79CDC9F}"/>
    <cellStyle name="60% - Accent1 15" xfId="1910" xr:uid="{F0C50360-7170-4350-9989-D049E447BC03}"/>
    <cellStyle name="60% - Accent1 16" xfId="1911" xr:uid="{BD54ECCF-91D6-4397-BE85-9F99C09B9483}"/>
    <cellStyle name="60% - Accent1 17" xfId="1912" xr:uid="{8F7D0E94-5140-4960-8B19-D582DE6DE6DC}"/>
    <cellStyle name="60% - Accent1 18" xfId="1913" xr:uid="{AA382DE4-AC18-49C9-BDAD-0D276D862E1B}"/>
    <cellStyle name="60% - Accent1 19" xfId="1914" xr:uid="{A0BCF0F5-5500-4810-BF32-50B2020D7EB0}"/>
    <cellStyle name="60% - Accent1 2" xfId="1915" xr:uid="{63D7C024-C306-40FF-846A-C076BFF39FD6}"/>
    <cellStyle name="60% - Accent1 20" xfId="1916" xr:uid="{38C4C1F0-1B17-4A27-86F8-6D923F4356AD}"/>
    <cellStyle name="60% - Accent1 21" xfId="1917" xr:uid="{D368CDD1-1974-4354-83F2-F0F5E64271B3}"/>
    <cellStyle name="60% - Accent1 22" xfId="1918" xr:uid="{9688DFE2-9951-4805-A342-FBA1E72B8E14}"/>
    <cellStyle name="60% - Accent1 3" xfId="1919" xr:uid="{A59A6318-07EB-4127-8A0B-6E798056C8D8}"/>
    <cellStyle name="60% - Accent1 4" xfId="1920" xr:uid="{21CB33F4-3BDB-4F75-9A60-2AC9D702D68F}"/>
    <cellStyle name="60% - Accent1 5" xfId="1921" xr:uid="{7868D247-32FA-41F4-97C1-68F9DDD173FF}"/>
    <cellStyle name="60% - Accent1 6" xfId="1922" xr:uid="{4598C86A-68E7-4CFB-B779-CC902A9CE0A3}"/>
    <cellStyle name="60% - Accent1 7" xfId="1923" xr:uid="{2C9BD670-0167-4480-A50B-BF2402635423}"/>
    <cellStyle name="60% - Accent1 8" xfId="1924" xr:uid="{6470061B-BFCD-4F5A-81E6-D735BCAC7E5E}"/>
    <cellStyle name="60% - Accent1 9" xfId="1925" xr:uid="{1946FD2E-19BF-41A1-A55E-26E2BB84CFD0}"/>
    <cellStyle name="60% - Accent2 10" xfId="1926" xr:uid="{7E30ABE3-EF09-4FDC-928A-0A63D42C46FF}"/>
    <cellStyle name="60% - Accent2 11" xfId="1927" xr:uid="{21439804-6D82-476A-B1DB-D7B209E0854B}"/>
    <cellStyle name="60% - Accent2 12" xfId="1928" xr:uid="{E6B4FE3C-94FD-4AF7-A747-9B3DA6E01E1D}"/>
    <cellStyle name="60% - Accent2 13" xfId="1929" xr:uid="{DA2C2664-303B-43AA-8FE3-9783CA353CAD}"/>
    <cellStyle name="60% - Accent2 14" xfId="1930" xr:uid="{52832945-424F-4804-8487-8547EF58AB7F}"/>
    <cellStyle name="60% - Accent2 15" xfId="1931" xr:uid="{843C23D9-3A33-449D-B858-CC48D20760EC}"/>
    <cellStyle name="60% - Accent2 16" xfId="1932" xr:uid="{1E93DB5A-6742-4903-BEA3-A7C22F6B84E5}"/>
    <cellStyle name="60% - Accent2 17" xfId="1933" xr:uid="{76BF097A-DC9C-47FD-B080-C94C6F81E4F9}"/>
    <cellStyle name="60% - Accent2 18" xfId="1934" xr:uid="{FBEF9094-35E6-483E-B3A1-E39CD380C03E}"/>
    <cellStyle name="60% - Accent2 19" xfId="1935" xr:uid="{20AE8397-7CD1-4FDC-AB8F-C2DFC61FD491}"/>
    <cellStyle name="60% - Accent2 2" xfId="1936" xr:uid="{F902D9A8-091C-49A0-9555-5F365BB5563A}"/>
    <cellStyle name="60% - Accent2 20" xfId="1937" xr:uid="{32316ACC-D54F-4FEC-A241-7A57366AB6CE}"/>
    <cellStyle name="60% - Accent2 21" xfId="1938" xr:uid="{CB081C70-56D2-449F-9CB0-4FFE5E4E3826}"/>
    <cellStyle name="60% - Accent2 22" xfId="1939" xr:uid="{D6209478-E763-4EE6-AA9A-318C3C0547C4}"/>
    <cellStyle name="60% - Accent2 3" xfId="1940" xr:uid="{58DA9985-9319-4787-B822-BA63EF57E2FA}"/>
    <cellStyle name="60% - Accent2 4" xfId="1941" xr:uid="{11E8DED1-C1EA-4282-9EEB-A693D1557B50}"/>
    <cellStyle name="60% - Accent2 5" xfId="1942" xr:uid="{BD6E118D-C2B2-47B7-AC68-4A02C08280DC}"/>
    <cellStyle name="60% - Accent2 6" xfId="1943" xr:uid="{74F3C3C3-EDF5-4E89-8E6A-9074BCB143F3}"/>
    <cellStyle name="60% - Accent2 7" xfId="1944" xr:uid="{40409771-B9DA-42F7-982C-985AC4375AD6}"/>
    <cellStyle name="60% - Accent2 8" xfId="1945" xr:uid="{E247BBF3-1154-4C07-9D5B-5B4789F98AA3}"/>
    <cellStyle name="60% - Accent2 9" xfId="1946" xr:uid="{0C9D8B54-276C-48D7-A205-8501CF2012C2}"/>
    <cellStyle name="60% - Accent3 10" xfId="1947" xr:uid="{F6130EB2-4EF7-4F0C-B662-4812182DC9A3}"/>
    <cellStyle name="60% - Accent3 11" xfId="1948" xr:uid="{25F7A116-506F-4F58-A4EF-B3103947B9A8}"/>
    <cellStyle name="60% - Accent3 12" xfId="1949" xr:uid="{6341B0EC-F46B-4D25-968B-8FC7C5D0BDE4}"/>
    <cellStyle name="60% - Accent3 13" xfId="1950" xr:uid="{FF36827D-690D-42E4-9023-38FC7851DD4D}"/>
    <cellStyle name="60% - Accent3 14" xfId="1951" xr:uid="{0C21E59B-FBB0-406F-8304-6351BC9964FA}"/>
    <cellStyle name="60% - Accent3 15" xfId="1952" xr:uid="{1C086877-51BB-4CBA-982F-CCAF4938C143}"/>
    <cellStyle name="60% - Accent3 16" xfId="1953" xr:uid="{41FB8040-3DEF-4758-AD6D-656600E568A7}"/>
    <cellStyle name="60% - Accent3 17" xfId="1954" xr:uid="{C135BEBD-9BE0-4D7A-88F8-ABB4D27532CE}"/>
    <cellStyle name="60% - Accent3 18" xfId="1955" xr:uid="{A4AB9343-4299-41F2-A115-E746F99615A6}"/>
    <cellStyle name="60% - Accent3 19" xfId="1956" xr:uid="{264B7C2C-0FC6-405F-B482-EFD287E1C68D}"/>
    <cellStyle name="60% - Accent3 2" xfId="1957" xr:uid="{C4640384-79A2-4945-A348-DCB974BC80EB}"/>
    <cellStyle name="60% - Accent3 20" xfId="1958" xr:uid="{9A733B19-2C16-46B0-A15B-58831CDD6158}"/>
    <cellStyle name="60% - Accent3 21" xfId="1959" xr:uid="{838CEA3D-E2F3-47F4-82F5-694992589976}"/>
    <cellStyle name="60% - Accent3 22" xfId="1960" xr:uid="{FD068CF7-A367-4875-90CC-BFBEA1759763}"/>
    <cellStyle name="60% - Accent3 3" xfId="1961" xr:uid="{2B1E6EFE-D41A-4ED4-85E2-82766FC36F51}"/>
    <cellStyle name="60% - Accent3 4" xfId="1962" xr:uid="{FFE522AA-2FE1-4224-840C-CC124EFC380D}"/>
    <cellStyle name="60% - Accent3 5" xfId="1963" xr:uid="{97356AFE-502E-4217-968E-16FD518F4E93}"/>
    <cellStyle name="60% - Accent3 6" xfId="1964" xr:uid="{DC733BF8-C076-4936-B202-A2E6746FE872}"/>
    <cellStyle name="60% - Accent3 7" xfId="1965" xr:uid="{21262394-761D-4F7D-BC60-A6966C518F7F}"/>
    <cellStyle name="60% - Accent3 8" xfId="1966" xr:uid="{00221DFE-E024-477C-B41E-2ACDC7BB49D1}"/>
    <cellStyle name="60% - Accent3 9" xfId="1967" xr:uid="{93A20708-2550-446B-8777-F6C694641093}"/>
    <cellStyle name="60% - Accent4 10" xfId="1968" xr:uid="{AE023293-E694-4CB4-82F1-9343ADC9DD92}"/>
    <cellStyle name="60% - Accent4 11" xfId="1969" xr:uid="{6679D0B2-8179-4B24-94D2-5021F206174F}"/>
    <cellStyle name="60% - Accent4 12" xfId="1970" xr:uid="{B135F97A-E265-494E-AB3E-8C7CBFC7BE05}"/>
    <cellStyle name="60% - Accent4 13" xfId="1971" xr:uid="{B2C2567F-7D54-4B31-A4FE-6AB8F5FF0558}"/>
    <cellStyle name="60% - Accent4 14" xfId="1972" xr:uid="{B748C1C2-35EC-4E35-B1DD-80FB199C12E3}"/>
    <cellStyle name="60% - Accent4 15" xfId="1973" xr:uid="{C5F46E26-79DF-4F15-999C-6343B50C8771}"/>
    <cellStyle name="60% - Accent4 16" xfId="1974" xr:uid="{A7FEE5A4-08BB-4990-8536-2F40CAFE76B8}"/>
    <cellStyle name="60% - Accent4 17" xfId="1975" xr:uid="{0122833B-1EED-4481-9086-5B59B60E6E1B}"/>
    <cellStyle name="60% - Accent4 18" xfId="1976" xr:uid="{8382C23E-617C-4DC9-8921-1E3861490FFB}"/>
    <cellStyle name="60% - Accent4 19" xfId="1977" xr:uid="{0D64AFF7-D7A1-490F-9221-AAB9CD08A2EC}"/>
    <cellStyle name="60% - Accent4 2" xfId="1978" xr:uid="{38D615C6-E372-4F31-A69A-C4749407A360}"/>
    <cellStyle name="60% - Accent4 20" xfId="1979" xr:uid="{0A2F70A6-7610-48D4-B7AE-2FF9ED2FA59A}"/>
    <cellStyle name="60% - Accent4 21" xfId="1980" xr:uid="{0C779759-0365-48F2-8076-075CC571EB22}"/>
    <cellStyle name="60% - Accent4 22" xfId="1981" xr:uid="{4A0FD15B-6735-420D-87AF-95CE25BFC889}"/>
    <cellStyle name="60% - Accent4 23" xfId="3989" xr:uid="{F94F875E-FF3C-48E6-A4E7-8974D6D11E17}"/>
    <cellStyle name="60% - Accent4 3" xfId="1982" xr:uid="{78750DAE-0491-4270-98F8-21C8E5AC9BB1}"/>
    <cellStyle name="60% - Accent4 4" xfId="1983" xr:uid="{B02EB5D9-A9C2-47A2-B097-F23FD770D562}"/>
    <cellStyle name="60% - Accent4 5" xfId="1984" xr:uid="{D17D7EDE-A2F1-4D44-9788-CE2C6399A6EC}"/>
    <cellStyle name="60% - Accent4 6" xfId="1985" xr:uid="{CFAFFA28-87FB-4605-B965-1BA8C57D7678}"/>
    <cellStyle name="60% - Accent4 7" xfId="1986" xr:uid="{B75F1C71-F590-4217-9AD0-572260804E23}"/>
    <cellStyle name="60% - Accent4 8" xfId="1987" xr:uid="{752B2637-A8C7-4786-B88F-DB9BA6DD1BF1}"/>
    <cellStyle name="60% - Accent4 9" xfId="1988" xr:uid="{CE6709A2-23BD-4041-8AEB-3FFACF52865C}"/>
    <cellStyle name="60% - Accent5 10" xfId="1989" xr:uid="{D111BCFF-BE34-44B1-8569-F9D2B287E6B2}"/>
    <cellStyle name="60% - Accent5 11" xfId="1990" xr:uid="{BA366553-4E5A-496B-9B7D-14A78F90F68A}"/>
    <cellStyle name="60% - Accent5 12" xfId="1991" xr:uid="{6BA5F31B-F757-494E-86C0-E57156E2BCF0}"/>
    <cellStyle name="60% - Accent5 13" xfId="1992" xr:uid="{F210B579-8B4C-4954-B030-0AFE390E75C6}"/>
    <cellStyle name="60% - Accent5 14" xfId="1993" xr:uid="{591CE899-6668-4CB6-860D-F9D9859F28F1}"/>
    <cellStyle name="60% - Accent5 15" xfId="1994" xr:uid="{4F5DC0A7-2673-4515-8324-E062109D995F}"/>
    <cellStyle name="60% - Accent5 16" xfId="1995" xr:uid="{9F609943-7647-4E66-8B4C-BB6E445B9122}"/>
    <cellStyle name="60% - Accent5 17" xfId="1996" xr:uid="{531DA61F-A6A6-4C71-9BCF-D77BC7370558}"/>
    <cellStyle name="60% - Accent5 18" xfId="1997" xr:uid="{3BC7E007-32EA-474D-83F6-09C9EC6C2BE0}"/>
    <cellStyle name="60% - Accent5 19" xfId="1998" xr:uid="{49AA760F-8D09-4A8B-866D-A7BCF4081634}"/>
    <cellStyle name="60% - Accent5 2" xfId="1999" xr:uid="{748CBF22-535D-4DF2-A03F-C7E94FB29C5E}"/>
    <cellStyle name="60% - Accent5 20" xfId="2000" xr:uid="{EB963732-34BA-4FAA-ACEA-C9089EE72ADC}"/>
    <cellStyle name="60% - Accent5 21" xfId="2001" xr:uid="{9846F446-C483-4B9B-9E8F-D8E9F6D23F91}"/>
    <cellStyle name="60% - Accent5 22" xfId="2002" xr:uid="{69AB3DE5-CDB1-43C7-953D-0C6AD43DD4A9}"/>
    <cellStyle name="60% - Accent5 3" xfId="2003" xr:uid="{BB992776-4E8F-495D-88F8-31D55B57603E}"/>
    <cellStyle name="60% - Accent5 4" xfId="2004" xr:uid="{7A5A75BD-C18E-4E81-9218-4D28694B18BC}"/>
    <cellStyle name="60% - Accent5 5" xfId="2005" xr:uid="{F30373B0-6361-47B7-9491-DC691C63F334}"/>
    <cellStyle name="60% - Accent5 6" xfId="2006" xr:uid="{B034A1EC-D9C6-417D-971C-DAB944063390}"/>
    <cellStyle name="60% - Accent5 7" xfId="2007" xr:uid="{69ACE143-A975-4CAA-9EB5-40C59E3AF79A}"/>
    <cellStyle name="60% - Accent5 8" xfId="2008" xr:uid="{7878D482-E43F-4C41-9BBD-B55DE7AA8DF5}"/>
    <cellStyle name="60% - Accent5 9" xfId="2009" xr:uid="{EF9470EC-019E-43E0-BCD0-C48814EA75AA}"/>
    <cellStyle name="60% - Accent6 10" xfId="2010" xr:uid="{57CAC1E8-21B2-4691-B22F-4BDE842B567E}"/>
    <cellStyle name="60% - Accent6 11" xfId="2011" xr:uid="{63E33423-D587-47C0-A944-CB708D680409}"/>
    <cellStyle name="60% - Accent6 12" xfId="2012" xr:uid="{182EA65D-FF3C-45ED-85AD-819C71E1D96C}"/>
    <cellStyle name="60% - Accent6 13" xfId="2013" xr:uid="{148FF096-671C-44D9-8F88-280BDBF4F12B}"/>
    <cellStyle name="60% - Accent6 14" xfId="2014" xr:uid="{22499441-C022-4FC3-8192-EE5EF5B0935D}"/>
    <cellStyle name="60% - Accent6 15" xfId="2015" xr:uid="{71373979-38C2-4F6A-BD65-F66822CD907F}"/>
    <cellStyle name="60% - Accent6 16" xfId="2016" xr:uid="{183E8E9B-1E46-4034-848E-85073511BC53}"/>
    <cellStyle name="60% - Accent6 17" xfId="2017" xr:uid="{61DDC51E-D44E-4D4D-B888-74BAF344A413}"/>
    <cellStyle name="60% - Accent6 18" xfId="2018" xr:uid="{8F355FE7-1A97-45C6-ADCA-CC376EF67AB8}"/>
    <cellStyle name="60% - Accent6 19" xfId="2019" xr:uid="{34747647-0530-464A-BBDF-DD438132DDDF}"/>
    <cellStyle name="60% - Accent6 2" xfId="2020" xr:uid="{179CC390-FF8B-497B-B36C-B7B9663DD09C}"/>
    <cellStyle name="60% - Accent6 20" xfId="2021" xr:uid="{30FF9C4A-42E4-4643-86EF-90BCA3751323}"/>
    <cellStyle name="60% - Accent6 21" xfId="2022" xr:uid="{4B7C1F36-3943-47BD-A9B4-EB037354B7FB}"/>
    <cellStyle name="60% - Accent6 22" xfId="2023" xr:uid="{63D81E1F-E16A-4FA5-861C-A8564B40BCED}"/>
    <cellStyle name="60% - Accent6 23" xfId="3990" xr:uid="{CE1DB2C8-7F8C-4C29-97FA-979FCE80CDF4}"/>
    <cellStyle name="60% - Accent6 3" xfId="2024" xr:uid="{7FC5BC47-109C-4E76-97FB-87F94DF4EAE2}"/>
    <cellStyle name="60% - Accent6 4" xfId="2025" xr:uid="{29DBAAFA-F388-4C12-A16B-005F46F72629}"/>
    <cellStyle name="60% - Accent6 5" xfId="2026" xr:uid="{CA5AA589-8E0B-49B1-BB86-473A0B9C1DCF}"/>
    <cellStyle name="60% - Accent6 6" xfId="2027" xr:uid="{B21D4E0F-8B43-42DD-803E-9D23D1780F62}"/>
    <cellStyle name="60% - Accent6 7" xfId="2028" xr:uid="{816D8BFE-F7B6-4F1A-851B-DE1337CCCDC6}"/>
    <cellStyle name="60% - Accent6 8" xfId="2029" xr:uid="{503172D0-8A92-43C8-8AC6-B0938BD467E3}"/>
    <cellStyle name="60% - Accent6 9" xfId="2030" xr:uid="{46EEC840-B5FD-4A77-9445-10418622F93D}"/>
    <cellStyle name="6mal" xfId="2031" xr:uid="{440A2CA1-E578-4EA9-9779-A3A5A492A8A9}"/>
    <cellStyle name="Accent1 10" xfId="2032" xr:uid="{9DCC0CEB-BD80-4D15-861D-A7889228F718}"/>
    <cellStyle name="Accent1 11" xfId="2033" xr:uid="{5319DB94-4E5E-454E-BF95-D2273CE4A297}"/>
    <cellStyle name="Accent1 12" xfId="2034" xr:uid="{B01EAA95-39B4-4A38-9753-D9D195CAB72B}"/>
    <cellStyle name="Accent1 13" xfId="2035" xr:uid="{4B5ED210-593A-4BDC-937D-E215DD66629D}"/>
    <cellStyle name="Accent1 14" xfId="2036" xr:uid="{AF591B28-F55B-49CE-9EAC-4649A6D81EDD}"/>
    <cellStyle name="Accent1 15" xfId="2037" xr:uid="{CDEDB77E-D995-47A0-9929-D4F706F2A7CC}"/>
    <cellStyle name="Accent1 16" xfId="2038" xr:uid="{17157876-CC31-43C3-A2F0-46779290DCF0}"/>
    <cellStyle name="Accent1 17" xfId="2039" xr:uid="{22A3AD6D-2830-4613-BA3C-05A112E4B5DA}"/>
    <cellStyle name="Accent1 18" xfId="2040" xr:uid="{AC7FF273-6E83-4E95-9C6E-C394964F7921}"/>
    <cellStyle name="Accent1 19" xfId="2041" xr:uid="{6A0BF154-8B85-4447-A77A-A5A1EEEAD036}"/>
    <cellStyle name="Accent1 2" xfId="2042" xr:uid="{4C94FB49-31B5-46F0-BC69-6B41CA93D85E}"/>
    <cellStyle name="Accent1 20" xfId="2043" xr:uid="{C349DD2B-E932-4FEE-85AB-DD1FC2E9D7BC}"/>
    <cellStyle name="Accent1 21" xfId="2044" xr:uid="{1684BC3D-72E3-4477-A35D-B0E85F57A4A5}"/>
    <cellStyle name="Accent1 22" xfId="2045" xr:uid="{1B8F7C14-5B53-4381-A783-FEAE1D631D16}"/>
    <cellStyle name="Accent1 3" xfId="2046" xr:uid="{4400A2C1-51D6-4F6A-A9D4-30AB2C0EF3E5}"/>
    <cellStyle name="Accent1 4" xfId="2047" xr:uid="{90F5463D-A630-4D9D-8EDA-801DC1E2FD3F}"/>
    <cellStyle name="Accent1 5" xfId="2048" xr:uid="{EECCC04D-ABA2-4EAE-9446-50FB2223D080}"/>
    <cellStyle name="Accent1 6" xfId="2049" xr:uid="{DFD11E85-7075-43AA-8CEE-0033570D23D5}"/>
    <cellStyle name="Accent1 7" xfId="2050" xr:uid="{E0028463-BB1C-4DA7-9044-86B194CF5C57}"/>
    <cellStyle name="Accent1 8" xfId="2051" xr:uid="{F505DCC3-0C54-42E7-B4DE-53C769C77F10}"/>
    <cellStyle name="Accent1 9" xfId="2052" xr:uid="{655D7B86-E878-460E-9112-6F34FC6CC0C3}"/>
    <cellStyle name="Accent2 10" xfId="2053" xr:uid="{7A44AF6D-F746-4412-BA9A-CBEFB4DCC71C}"/>
    <cellStyle name="Accent2 11" xfId="2054" xr:uid="{B04BE356-5466-498B-B22A-6453AC013C3F}"/>
    <cellStyle name="Accent2 12" xfId="2055" xr:uid="{1494A7C2-C721-44E9-97EC-25A88D47E169}"/>
    <cellStyle name="Accent2 13" xfId="2056" xr:uid="{8F2A5C1B-F17E-44D3-8A4A-3998E28CAAB6}"/>
    <cellStyle name="Accent2 14" xfId="2057" xr:uid="{FFD7DD87-7456-48B4-87F5-5F140CF4650F}"/>
    <cellStyle name="Accent2 15" xfId="2058" xr:uid="{9CD134EF-175B-45B4-B62E-219188435870}"/>
    <cellStyle name="Accent2 16" xfId="2059" xr:uid="{73E8B671-CF2E-4B73-91C3-9FE51A4FEBD6}"/>
    <cellStyle name="Accent2 17" xfId="2060" xr:uid="{DBDF9B95-8175-4289-B9B1-5D4271D621C8}"/>
    <cellStyle name="Accent2 18" xfId="2061" xr:uid="{CDEE48C8-9283-4944-A159-5E438741833A}"/>
    <cellStyle name="Accent2 19" xfId="2062" xr:uid="{14AEF662-13B7-4EA7-BA5C-E781C5F06E8B}"/>
    <cellStyle name="Accent2 2" xfId="2063" xr:uid="{704DC25B-CC8D-423B-8739-A712074F8E11}"/>
    <cellStyle name="Accent2 20" xfId="2064" xr:uid="{0F2ACFA6-03E4-40C1-BEC1-E3ED7AD60181}"/>
    <cellStyle name="Accent2 21" xfId="2065" xr:uid="{0E38C5E7-6B19-4B1E-BFFC-C4D30799AD7F}"/>
    <cellStyle name="Accent2 22" xfId="2066" xr:uid="{807AACC2-D9B8-4378-A21D-40FA5824EAAC}"/>
    <cellStyle name="Accent2 23" xfId="3991" xr:uid="{2C6B25A9-6F83-4C38-8503-A970090D39F4}"/>
    <cellStyle name="Accent2 3" xfId="2067" xr:uid="{7F85030A-844D-4B4A-B4EF-64EB3B630292}"/>
    <cellStyle name="Accent2 4" xfId="2068" xr:uid="{736F431D-7F8E-4577-9073-698BBDE9ECAB}"/>
    <cellStyle name="Accent2 5" xfId="2069" xr:uid="{667513AC-984E-496C-BA04-8A80765223C1}"/>
    <cellStyle name="Accent2 6" xfId="2070" xr:uid="{8AFFCE91-99C1-4FA7-9A2D-1C4FD661200F}"/>
    <cellStyle name="Accent2 7" xfId="2071" xr:uid="{428A05B3-25A0-44A3-85B5-5FF6429016C2}"/>
    <cellStyle name="Accent2 8" xfId="2072" xr:uid="{4F10B9EA-E566-45F0-83B5-6AB7DE6B96D6}"/>
    <cellStyle name="Accent2 9" xfId="2073" xr:uid="{D51AFC47-0857-46FD-9826-1EB30AD00BD0}"/>
    <cellStyle name="Accent3 10" xfId="2074" xr:uid="{87AA0B57-F6B0-4F64-8FA1-F840CDDE84F9}"/>
    <cellStyle name="Accent3 11" xfId="2075" xr:uid="{A7118E5F-11E6-4987-A2FB-27C9277156E9}"/>
    <cellStyle name="Accent3 12" xfId="2076" xr:uid="{6AD90BB7-1A31-4D4B-8950-88812F6BEF45}"/>
    <cellStyle name="Accent3 13" xfId="2077" xr:uid="{9556B143-D26F-43E0-8DCF-50ACE48DCE82}"/>
    <cellStyle name="Accent3 14" xfId="2078" xr:uid="{59166057-2476-440C-84B1-8A0D024005E4}"/>
    <cellStyle name="Accent3 15" xfId="2079" xr:uid="{82629E93-2E03-498C-BEB0-C2EF92B2A7EF}"/>
    <cellStyle name="Accent3 16" xfId="2080" xr:uid="{3E75F10A-104A-4629-B75E-46B61291FCE3}"/>
    <cellStyle name="Accent3 17" xfId="2081" xr:uid="{644D2871-819C-4100-B762-F3F64FC62E34}"/>
    <cellStyle name="Accent3 18" xfId="2082" xr:uid="{501EDB05-5016-44AE-9507-098D652C8C2D}"/>
    <cellStyle name="Accent3 19" xfId="2083" xr:uid="{724085F1-BBDF-44AB-A995-B5BD65F546CD}"/>
    <cellStyle name="Accent3 2" xfId="2084" xr:uid="{5BDC1591-FAEC-4128-A3A5-6F92896CFCBB}"/>
    <cellStyle name="Accent3 20" xfId="2085" xr:uid="{0C438670-3DCA-4EEC-966B-4A0E8BCC7012}"/>
    <cellStyle name="Accent3 21" xfId="2086" xr:uid="{B61C138E-76A5-4F8A-AD5F-218434B50C06}"/>
    <cellStyle name="Accent3 22" xfId="2087" xr:uid="{DA2FD632-1133-459C-8E32-0F425B6EDC39}"/>
    <cellStyle name="Accent3 23" xfId="3992" xr:uid="{499B4780-96AC-4645-8DDC-8DE74AA18F89}"/>
    <cellStyle name="Accent3 3" xfId="2088" xr:uid="{B12822E6-4F9F-4FDD-96A8-7B02AB8E363A}"/>
    <cellStyle name="Accent3 4" xfId="2089" xr:uid="{4962DE6A-1CDC-4CF1-8FB6-F7D64777AA5C}"/>
    <cellStyle name="Accent3 5" xfId="2090" xr:uid="{581C93FB-B4CC-41A7-9E79-B3354D898C9C}"/>
    <cellStyle name="Accent3 6" xfId="2091" xr:uid="{14544152-D462-42CC-A70A-5D81FCC55575}"/>
    <cellStyle name="Accent3 7" xfId="2092" xr:uid="{E68607F0-8B3D-4902-83FD-61A39DA971C1}"/>
    <cellStyle name="Accent3 8" xfId="2093" xr:uid="{5960AFEA-B5DC-4855-857A-2D0FA0CFF8D7}"/>
    <cellStyle name="Accent3 9" xfId="2094" xr:uid="{6ED7E81D-4BE3-474C-AC2E-7680321BC013}"/>
    <cellStyle name="Accent4 10" xfId="2095" xr:uid="{ED42D898-F787-473A-9A54-9BAED9C92C47}"/>
    <cellStyle name="Accent4 11" xfId="2096" xr:uid="{8F3ACFC1-BA9C-4593-A68C-2C0679F9C17A}"/>
    <cellStyle name="Accent4 12" xfId="2097" xr:uid="{6D16D895-8AFE-4A96-9CA3-1BD91364A38A}"/>
    <cellStyle name="Accent4 13" xfId="2098" xr:uid="{53480FDC-AB7E-4AA6-9950-0389829E2BAB}"/>
    <cellStyle name="Accent4 14" xfId="2099" xr:uid="{D6E4FB0A-33C1-4CB7-B680-4547F4BF3603}"/>
    <cellStyle name="Accent4 15" xfId="2100" xr:uid="{229F20FF-2185-4464-9DE4-BC5890306704}"/>
    <cellStyle name="Accent4 16" xfId="2101" xr:uid="{2A75F4CD-61B3-4EC4-BC9E-5FD092456819}"/>
    <cellStyle name="Accent4 17" xfId="2102" xr:uid="{6104B659-0A23-495A-8F29-071FE45D11F2}"/>
    <cellStyle name="Accent4 18" xfId="2103" xr:uid="{350B8B81-CFCF-4F20-9EA7-8F841C984DF8}"/>
    <cellStyle name="Accent4 19" xfId="2104" xr:uid="{5780FEC3-E9B4-4DA4-966E-79597613690B}"/>
    <cellStyle name="Accent4 2" xfId="2105" xr:uid="{4E779046-090B-4D3D-B08C-2F59417DED8E}"/>
    <cellStyle name="Accent4 20" xfId="2106" xr:uid="{538ADBE5-062D-4D1F-82FA-EA7DC5A0F17A}"/>
    <cellStyle name="Accent4 21" xfId="2107" xr:uid="{821D4419-216D-4232-A729-98E4C99361E0}"/>
    <cellStyle name="Accent4 22" xfId="2108" xr:uid="{53C3C995-445F-48ED-AFCC-0FBFFBEE49F3}"/>
    <cellStyle name="Accent4 23" xfId="3993" xr:uid="{466C1EEE-69F1-41F9-A065-44F6D02CCB64}"/>
    <cellStyle name="Accent4 3" xfId="2109" xr:uid="{62CE07BA-B444-4493-AAA9-5F0AF750AD75}"/>
    <cellStyle name="Accent4 4" xfId="2110" xr:uid="{BE81722A-58D2-47D5-BDE1-0720036BE958}"/>
    <cellStyle name="Accent4 5" xfId="2111" xr:uid="{E9BE87BD-AD9A-402F-A84F-717AE478C596}"/>
    <cellStyle name="Accent4 6" xfId="2112" xr:uid="{94A69C9B-1BC5-4663-9C51-4AAD643537D9}"/>
    <cellStyle name="Accent4 7" xfId="2113" xr:uid="{7C23A156-6023-4BDC-B22E-BA4C1AE068F2}"/>
    <cellStyle name="Accent4 8" xfId="2114" xr:uid="{5634DDA5-CE96-4F38-A479-3DFD9702D248}"/>
    <cellStyle name="Accent4 9" xfId="2115" xr:uid="{A6357CC7-543D-4306-8A00-5B6779029071}"/>
    <cellStyle name="Accent5 10" xfId="2116" xr:uid="{6280219E-316E-4263-9934-007D63B01916}"/>
    <cellStyle name="Accent5 11" xfId="2117" xr:uid="{E4B23A0C-D83A-435B-8FC9-2EDDBA442483}"/>
    <cellStyle name="Accent5 12" xfId="2118" xr:uid="{B3131AE2-F531-46D5-BE3C-02FBDD7FF80F}"/>
    <cellStyle name="Accent5 13" xfId="2119" xr:uid="{F5F85F9B-52C9-452E-9728-97083DB19687}"/>
    <cellStyle name="Accent5 14" xfId="2120" xr:uid="{D0E867EA-1DE4-4F91-8ABD-4FF5529A7AD1}"/>
    <cellStyle name="Accent5 15" xfId="2121" xr:uid="{9F2D4633-D30D-4A21-B71A-D7A2D9B34734}"/>
    <cellStyle name="Accent5 16" xfId="2122" xr:uid="{59EF725D-56B5-4B1E-B0A5-D4E6080806C2}"/>
    <cellStyle name="Accent5 17" xfId="2123" xr:uid="{E97C39C0-A4B8-41CC-BCFB-8E0800FDE6A5}"/>
    <cellStyle name="Accent5 18" xfId="2124" xr:uid="{35E4972A-4609-4E50-96C7-88C0F5216AEC}"/>
    <cellStyle name="Accent5 19" xfId="2125" xr:uid="{F5EB12CF-BB47-45DF-8C78-75F25198436F}"/>
    <cellStyle name="Accent5 2" xfId="2126" xr:uid="{73E14388-5C18-4890-82D7-8A7763717473}"/>
    <cellStyle name="Accent5 20" xfId="2127" xr:uid="{28E4FE18-FE67-4494-93A3-3EB49A6A98E4}"/>
    <cellStyle name="Accent5 21" xfId="2128" xr:uid="{3C096A8A-D83F-434C-AADB-16AFDED420D5}"/>
    <cellStyle name="Accent5 22" xfId="2129" xr:uid="{8AC557F6-9BF7-4710-840F-FF4FE9458EAE}"/>
    <cellStyle name="Accent5 3" xfId="2130" xr:uid="{7E35ECB4-E367-489D-BE28-31E8FF8D4310}"/>
    <cellStyle name="Accent5 4" xfId="2131" xr:uid="{0CE46953-8404-454C-99F8-5D18C7E9AE01}"/>
    <cellStyle name="Accent5 5" xfId="2132" xr:uid="{E926106E-9DFF-430F-8704-1A284CCBAAE4}"/>
    <cellStyle name="Accent5 6" xfId="2133" xr:uid="{8DF8BA8B-23AB-43C2-ABB7-62AD595F1CD0}"/>
    <cellStyle name="Accent5 7" xfId="2134" xr:uid="{664009D1-D5DC-4CCD-8622-60A6A290222C}"/>
    <cellStyle name="Accent5 8" xfId="2135" xr:uid="{9A632D2F-FAA1-4A34-A223-8F64F05E47F6}"/>
    <cellStyle name="Accent5 9" xfId="2136" xr:uid="{D8C04124-4C9C-4AF7-AB81-A6AA7F014AC9}"/>
    <cellStyle name="Accent6 10" xfId="2137" xr:uid="{103099A5-20E3-4D3F-8AD3-A9245058E08C}"/>
    <cellStyle name="Accent6 11" xfId="2138" xr:uid="{A12D196B-9B30-4D23-B057-C7DFEF0DD368}"/>
    <cellStyle name="Accent6 12" xfId="2139" xr:uid="{6C0AC20E-3F4B-493B-BD3D-7145B9101870}"/>
    <cellStyle name="Accent6 13" xfId="2140" xr:uid="{D9A9F6F8-9C0F-4A08-843D-18B3463A49ED}"/>
    <cellStyle name="Accent6 14" xfId="2141" xr:uid="{105EF1BC-3694-4FAA-B557-F3DB42A5C5D4}"/>
    <cellStyle name="Accent6 15" xfId="2142" xr:uid="{ADDDCD80-142D-436E-8711-411F297F294D}"/>
    <cellStyle name="Accent6 16" xfId="2143" xr:uid="{8878DC9A-504E-411B-BB05-795C8E57C5E8}"/>
    <cellStyle name="Accent6 17" xfId="2144" xr:uid="{5C38C962-814B-4281-BB8F-AE7E1B8A32AC}"/>
    <cellStyle name="Accent6 18" xfId="2145" xr:uid="{27BD6673-B73E-4001-A9E3-D619772DC87E}"/>
    <cellStyle name="Accent6 19" xfId="2146" xr:uid="{FB2644A8-E873-4F1D-83B4-486565BDE91B}"/>
    <cellStyle name="Accent6 2" xfId="2147" xr:uid="{10FD1B53-9597-4F99-89C9-55035B4315B3}"/>
    <cellStyle name="Accent6 20" xfId="2148" xr:uid="{F6C13647-AE1C-4A48-93B9-D8F2B3CEE117}"/>
    <cellStyle name="Accent6 21" xfId="2149" xr:uid="{7868D435-E449-42C8-8E2C-430A0385860D}"/>
    <cellStyle name="Accent6 22" xfId="2150" xr:uid="{9DACC675-F398-4BC0-84EA-0D4F6B72D4A2}"/>
    <cellStyle name="Accent6 3" xfId="2151" xr:uid="{E648A9D2-4085-4A01-9BC3-CB489A779270}"/>
    <cellStyle name="Accent6 4" xfId="2152" xr:uid="{2EE8888D-123A-44B7-9FE3-368A2D187A43}"/>
    <cellStyle name="Accent6 5" xfId="2153" xr:uid="{DD731BF0-8511-4482-ABDA-409BA11C0D3E}"/>
    <cellStyle name="Accent6 6" xfId="2154" xr:uid="{E198E926-5569-42DC-96D7-80AE9EB4FE41}"/>
    <cellStyle name="Accent6 7" xfId="2155" xr:uid="{4D1D71EE-4751-4F1B-9F80-96993BD09BEB}"/>
    <cellStyle name="Accent6 8" xfId="2156" xr:uid="{37576319-8BEE-4E6E-A04C-CC433A879F8E}"/>
    <cellStyle name="Accent6 9" xfId="2157" xr:uid="{1C19A842-6DFC-45D1-A597-70F708965C43}"/>
    <cellStyle name="Achtergrond" xfId="2158" xr:uid="{2628B312-4FB8-4532-A797-2C4B557A0AC0}"/>
    <cellStyle name="Achtergrondopen" xfId="2159" xr:uid="{867FD392-ADEC-4230-8A4C-23E7F9D1E2FB}"/>
    <cellStyle name="Achtergrondopen 2" xfId="2160" xr:uid="{1CC934AC-066C-4169-B31E-48D9CA888702}"/>
    <cellStyle name="Anum" xfId="2161" xr:uid="{2DEEE6E5-1FF3-4CFE-A9AA-FB1A7C682899}"/>
    <cellStyle name="args.style" xfId="2162" xr:uid="{7291BD35-A50A-4E70-AD5B-69E074C757BC}"/>
    <cellStyle name="Assumption" xfId="2163" xr:uid="{446D64C6-317C-4039-B857-88FBDC864EE3}"/>
    <cellStyle name="auf tausender" xfId="2164" xr:uid="{B371E29D-5BEA-4412-BFDA-3FCE633441A7}"/>
    <cellStyle name="Avertissement" xfId="2165" xr:uid="{B8355544-B14B-4270-AA9A-FB23A68D41DC}"/>
    <cellStyle name="Bad 10" xfId="2166" xr:uid="{90CF815E-179E-453D-8B89-9BBEF6AC7290}"/>
    <cellStyle name="Bad 11" xfId="2167" xr:uid="{E3605E52-77F7-4F3A-8822-7E8F4A9BF296}"/>
    <cellStyle name="Bad 12" xfId="2168" xr:uid="{9A7101A7-DBE1-453F-B043-A84414033A9A}"/>
    <cellStyle name="Bad 13" xfId="2169" xr:uid="{20CD7F52-E33A-4260-92D3-83E544AC2F1A}"/>
    <cellStyle name="Bad 14" xfId="2170" xr:uid="{54D63600-8C27-4007-9514-FCF36A0777DC}"/>
    <cellStyle name="Bad 15" xfId="2171" xr:uid="{E6DE2251-B0EE-4CDF-A84F-C86017ABEA4E}"/>
    <cellStyle name="Bad 16" xfId="2172" xr:uid="{1B26D74B-530E-4610-B453-9C10CAE6A6C8}"/>
    <cellStyle name="Bad 17" xfId="2173" xr:uid="{D2A86156-DFF3-4615-A601-000C3D82DF83}"/>
    <cellStyle name="Bad 18" xfId="2174" xr:uid="{D0A30C77-5160-4DC5-8FF2-99984540D76D}"/>
    <cellStyle name="Bad 19" xfId="2175" xr:uid="{A771E21F-FF28-44EA-8BD2-7B3C7A742D1E}"/>
    <cellStyle name="Bad 2" xfId="2176" xr:uid="{BECFBEE1-9CEE-4E47-A7FC-65FA72409382}"/>
    <cellStyle name="Bad 20" xfId="2177" xr:uid="{50BE0B2A-8EE5-42BC-96BB-BD2118CC3637}"/>
    <cellStyle name="Bad 21" xfId="2178" xr:uid="{AE39ADBD-4EFF-4738-8DDC-2D528C405FDE}"/>
    <cellStyle name="Bad 22" xfId="2179" xr:uid="{DCDE4BD7-0890-41C8-AC60-4756DE9FE8FD}"/>
    <cellStyle name="Bad 3" xfId="2180" xr:uid="{19CEF0D4-39DA-4F73-8410-C7EE9AA45FBE}"/>
    <cellStyle name="Bad 4" xfId="2181" xr:uid="{2D0A55EB-83EC-4AA9-BD14-0A0C79F64E7D}"/>
    <cellStyle name="Bad 5" xfId="2182" xr:uid="{06123AEE-5C55-4EDE-9598-80F16EB5FE47}"/>
    <cellStyle name="Bad 6" xfId="2183" xr:uid="{E3815B20-CA21-4A8E-B244-010B32F86FAD}"/>
    <cellStyle name="Bad 7" xfId="2184" xr:uid="{5CE1DE6C-F7B2-4C54-B53E-86D2070C5E1D}"/>
    <cellStyle name="Bad 8" xfId="2185" xr:uid="{14BE5AAB-4460-44F8-834E-47DA788A3228}"/>
    <cellStyle name="Bad 9" xfId="2186" xr:uid="{C0BB4E8F-614C-4788-B05A-AD9F2ED3ACDD}"/>
    <cellStyle name="Bladnummer" xfId="2187" xr:uid="{7EB9351A-FBE2-46BF-BBAC-47356603AAF6}"/>
    <cellStyle name="Bladtitel" xfId="2188" xr:uid="{A874EEB8-4BDA-4852-B6EA-9408B6FE598F}"/>
    <cellStyle name="blank" xfId="2189" xr:uid="{8B3F1782-27B7-4272-81D2-E6EB69EFAE69}"/>
    <cellStyle name="BvDAddIn_Currency" xfId="2190" xr:uid="{1F5C452D-FF38-41A1-974F-29DDE14F89BF}"/>
    <cellStyle name="Calcul" xfId="2191" xr:uid="{3AB710AA-6FD6-4946-B89B-0DA7E05DC6B3}"/>
    <cellStyle name="Calculation 10" xfId="2192" xr:uid="{7ABF79B3-D83A-413F-B930-EAB291EE488F}"/>
    <cellStyle name="Calculation 11" xfId="2193" xr:uid="{4E7F4DD6-1857-4FA6-B74F-2E0A025CF0D5}"/>
    <cellStyle name="Calculation 12" xfId="2194" xr:uid="{5917F247-AC46-4272-838A-071DEA147B55}"/>
    <cellStyle name="Calculation 13" xfId="2195" xr:uid="{EFF3146E-0627-4F37-BC6F-70CE2F65EBAB}"/>
    <cellStyle name="Calculation 14" xfId="2196" xr:uid="{1BB234C7-DBA4-4FBE-8B9D-41AA56BCF47C}"/>
    <cellStyle name="Calculation 15" xfId="2197" xr:uid="{BF9A0F30-9BC3-4E59-8D07-71734B53D6B4}"/>
    <cellStyle name="Calculation 16" xfId="2198" xr:uid="{92EAA2F3-C632-4E01-97EF-2863E98881C0}"/>
    <cellStyle name="Calculation 17" xfId="2199" xr:uid="{1E3E72FF-AEEC-485F-994E-7F3F4E8D1BA0}"/>
    <cellStyle name="Calculation 18" xfId="2200" xr:uid="{DA944230-77DD-4546-86C5-4C45614F7DC8}"/>
    <cellStyle name="Calculation 19" xfId="2201" xr:uid="{87E18E04-B966-4DD7-8E36-CDC0AFF38093}"/>
    <cellStyle name="Calculation 2" xfId="76" xr:uid="{959852B2-B574-42B4-82AD-9FF3AE786D75}"/>
    <cellStyle name="Calculation 2 2" xfId="2202" xr:uid="{D0B9840F-77B6-4D43-B671-909A1D9A2BBC}"/>
    <cellStyle name="Calculation 20" xfId="2203" xr:uid="{FDA7DCC7-3DA3-4082-8ACB-E4D221EABB63}"/>
    <cellStyle name="Calculation 21" xfId="2204" xr:uid="{C0CEC084-4532-4BEB-85FE-C96744BE8543}"/>
    <cellStyle name="Calculation 22" xfId="3987" xr:uid="{6F4A1550-3135-40B6-A7F8-759198CC2D24}"/>
    <cellStyle name="Calculation 3" xfId="2205" xr:uid="{DD68FD9C-7EDB-47D0-8415-529F8B744934}"/>
    <cellStyle name="Calculation 4" xfId="2206" xr:uid="{8C9F0970-F114-4A74-B8B2-EA789F729020}"/>
    <cellStyle name="Calculation 5" xfId="2207" xr:uid="{378A5F21-3441-4133-8C75-8E9A4187443A}"/>
    <cellStyle name="Calculation 6" xfId="2208" xr:uid="{B23D2E60-5076-4C9D-B962-F2014982E638}"/>
    <cellStyle name="Calculation 7" xfId="2209" xr:uid="{F8CD753D-4F77-4357-AE53-34A750F6E973}"/>
    <cellStyle name="Calculation 8" xfId="2210" xr:uid="{E05AD381-EA3B-4A1B-BC13-0C9EFC312708}"/>
    <cellStyle name="Calculation 9" xfId="2211" xr:uid="{E55FCA5B-32CE-47A9-BB8C-60939D0BDAAC}"/>
    <cellStyle name="category" xfId="2212" xr:uid="{F8B9E9B3-F9D6-4487-A834-87CFE6CB84DE}"/>
    <cellStyle name="Cellule liée" xfId="2213" xr:uid="{7D53681A-5DD3-4DDC-B05C-2AC7CD521F6C}"/>
    <cellStyle name="Check Cell 10" xfId="2214" xr:uid="{5618C6BA-B879-4494-9A04-9605BAA0BB6C}"/>
    <cellStyle name="Check Cell 11" xfId="2215" xr:uid="{09E1A172-E04C-4D26-A7F7-95E3ECB480A3}"/>
    <cellStyle name="Check Cell 12" xfId="2216" xr:uid="{158AB9C9-AA2A-42AF-BF1A-D70B964424EF}"/>
    <cellStyle name="Check Cell 13" xfId="2217" xr:uid="{BBE7E8D0-6FAB-4602-902E-7DED119945BC}"/>
    <cellStyle name="Check Cell 14" xfId="2218" xr:uid="{0EFDAD6B-850F-4EB4-885D-A7E48C17C03A}"/>
    <cellStyle name="Check Cell 15" xfId="2219" xr:uid="{122D63C7-4B08-48AE-8322-C319494CEBA9}"/>
    <cellStyle name="Check Cell 16" xfId="2220" xr:uid="{3D7E3F3D-CF57-48E6-92BA-1D9EBB5C2D5F}"/>
    <cellStyle name="Check Cell 17" xfId="2221" xr:uid="{2F4C8CAE-82F6-4D8C-8E51-24DEC7691512}"/>
    <cellStyle name="Check Cell 18" xfId="2222" xr:uid="{97727CD5-B3D0-4286-BF52-73697266457B}"/>
    <cellStyle name="Check Cell 19" xfId="2223" xr:uid="{5FFE7DF8-9476-4CC1-BC0F-B7C615DEDC3D}"/>
    <cellStyle name="Check Cell 2" xfId="2224" xr:uid="{8B738291-8E02-4DDC-82B7-119C0D4613EF}"/>
    <cellStyle name="Check Cell 20" xfId="2225" xr:uid="{83844717-CBCE-4AE4-8282-C212984B67C6}"/>
    <cellStyle name="Check Cell 21" xfId="2226" xr:uid="{23D0BB25-4A6B-4698-963F-AE8A757FDCD1}"/>
    <cellStyle name="Check Cell 22" xfId="2227" xr:uid="{780211D6-0539-442C-88CC-D033717AA7B9}"/>
    <cellStyle name="Check Cell 3" xfId="2228" xr:uid="{842F6257-F093-4167-AE84-0AC0C50CAB3A}"/>
    <cellStyle name="Check Cell 4" xfId="2229" xr:uid="{47F1BA93-C784-49FC-A5ED-2894ABAF8B3D}"/>
    <cellStyle name="Check Cell 5" xfId="2230" xr:uid="{ADA3F5B3-B18E-4775-8C90-B63D7B764973}"/>
    <cellStyle name="Check Cell 6" xfId="2231" xr:uid="{308F528F-5E1D-4C44-987C-BB700B106DEC}"/>
    <cellStyle name="Check Cell 7" xfId="2232" xr:uid="{3FAFFA68-A347-4565-BF2D-1264D0716AF8}"/>
    <cellStyle name="Check Cell 8" xfId="2233" xr:uid="{B037C80A-0EEB-4371-85DA-D178D1B36A37}"/>
    <cellStyle name="Check Cell 9" xfId="2234" xr:uid="{79578934-3977-4937-83C3-36F60FD0F6C1}"/>
    <cellStyle name="Checksum" xfId="25" xr:uid="{37A52264-0454-482A-A319-C6EA6EF5B882}"/>
    <cellStyle name="Column Heading" xfId="2235" xr:uid="{1FE9B5CE-ED52-4B36-94DE-AC0DE8B9FCEB}"/>
    <cellStyle name="Column Heading (No Wrap)" xfId="2236" xr:uid="{6D1C7C30-C3F5-4FD2-89AC-E8F62919AED2}"/>
    <cellStyle name="Column Heading_2008 12 19 Copy of Analysys Mason - data request for Mobistar" xfId="2237" xr:uid="{2AB77902-4E7C-4CC0-AEA7-8D6366700E95}"/>
    <cellStyle name="Column label" xfId="15" xr:uid="{4AA927BE-FCCF-4D17-9FE9-491BBF39538C}"/>
    <cellStyle name="Column label (left aligned)" xfId="32" xr:uid="{B25BC961-A827-44AC-8AB3-BC63D42E388F}"/>
    <cellStyle name="Column label (left aligned) 2" xfId="2238" xr:uid="{80D1CD7B-3425-4332-878C-E92A9E4B6687}"/>
    <cellStyle name="Column label (left aligned) 2 2" xfId="10609" xr:uid="{B5ED1720-8ED0-4F1B-AD3E-8D76183ED389}"/>
    <cellStyle name="Column label (no wrap)" xfId="33" xr:uid="{92FC1083-8D78-45E6-8079-8A61CA3CE20A}"/>
    <cellStyle name="Column label (no wrap) 2" xfId="2239" xr:uid="{2EE3AFCF-CE19-49F3-810A-00ECA1A5878E}"/>
    <cellStyle name="Column label (no wrap) 2 2" xfId="10610" xr:uid="{50C4E7DE-4713-4FEA-80AB-BE0206C7C52F}"/>
    <cellStyle name="Column label (not bold)" xfId="34" xr:uid="{48E29AE8-5FD3-45E1-A2C5-9B9FA9F11D47}"/>
    <cellStyle name="Column label (not bold) 2" xfId="2240" xr:uid="{75E93EC8-6EAE-4335-8ADF-5AE8F77DAB58}"/>
    <cellStyle name="Column label (not bold) 2 2" xfId="10611" xr:uid="{81B9335E-D7E9-4179-9984-4A35A4247A44}"/>
    <cellStyle name="Column label 10" xfId="104" xr:uid="{D17FB784-CD25-48CB-84ED-901FA11A22BE}"/>
    <cellStyle name="Column label 2" xfId="4" xr:uid="{8384CBA7-AF3C-4895-B6A0-DC515488846C}"/>
    <cellStyle name="Column label 2 2" xfId="98" xr:uid="{329B543C-91BF-447B-A92B-E15059FD9C3F}"/>
    <cellStyle name="Column label 3" xfId="77" xr:uid="{334A565A-3A59-45C3-84B3-6858AE8F28AA}"/>
    <cellStyle name="Column label 6" xfId="9" xr:uid="{C098DC81-A2D9-435A-9021-75F694AF512A}"/>
    <cellStyle name="Column Total" xfId="2241" xr:uid="{6ADCB920-17A5-489F-BF51-8FA57F385529}"/>
    <cellStyle name="Columna" xfId="11" xr:uid="{37ABC974-EDEA-4583-A7E2-A704951DAE06}"/>
    <cellStyle name="Comma  - Style1" xfId="2242" xr:uid="{E5AD4A8C-C9B7-444C-8504-3B4A22245B73}"/>
    <cellStyle name="Comma  - Style2" xfId="2243" xr:uid="{4C201283-6FF6-45E9-811A-1F1D43A85570}"/>
    <cellStyle name="Comma  - Style3" xfId="2244" xr:uid="{F7FEB7AF-312E-4A18-AD39-FBD794F0235A}"/>
    <cellStyle name="Comma  - Style4" xfId="2245" xr:uid="{405EECE0-F0FE-4DDA-B181-F137EEA74C81}"/>
    <cellStyle name="Comma  - Style5" xfId="2246" xr:uid="{D78A0574-B168-4DDE-ACCC-3B8A06F79657}"/>
    <cellStyle name="Comma  - Style6" xfId="2247" xr:uid="{B0BBE47C-848D-4C1E-9272-CD2F3900E3B5}"/>
    <cellStyle name="Comma  - Style7" xfId="2248" xr:uid="{765D3BD2-CF03-45A4-885D-FD682284E19F}"/>
    <cellStyle name="Comma  - Style8" xfId="2249" xr:uid="{5DCF8709-7043-445F-BE9D-E861FD20F72C}"/>
    <cellStyle name="Comma [2]" xfId="2250" xr:uid="{8D6806BA-E403-430E-8A35-3478E47E7A5A}"/>
    <cellStyle name="Comma 10" xfId="2251" xr:uid="{72D76EE1-FE29-445B-9797-47B88F064877}"/>
    <cellStyle name="Comma 10 2" xfId="2252" xr:uid="{8D7F75E5-98E2-41E1-8833-7DB97C67BC94}"/>
    <cellStyle name="Comma 10 2 2" xfId="7332" xr:uid="{A5F971D7-A243-4434-8904-2EBD57CD0820}"/>
    <cellStyle name="Comma 10 3" xfId="7331" xr:uid="{E638EDFE-BC68-4EB9-A3D8-73FFC19F57AE}"/>
    <cellStyle name="Comma 11" xfId="2253" xr:uid="{D4774AD9-7FF6-4EAD-A4AE-98D51298ECFE}"/>
    <cellStyle name="Comma 11 2" xfId="7333" xr:uid="{9D3EC665-D635-43C9-9BC8-BF5EC84D7719}"/>
    <cellStyle name="Comma 12" xfId="99" xr:uid="{2048B756-A009-4DF6-BEC9-5752FB9A19DD}"/>
    <cellStyle name="Comma 13" xfId="103" xr:uid="{610959F1-F2C4-4EDB-B96E-204559235CAF}"/>
    <cellStyle name="Comma 14" xfId="3950" xr:uid="{008B1627-8C48-4A7F-82CC-12F88A49477A}"/>
    <cellStyle name="Comma 15" xfId="10560" xr:uid="{83D6D51C-7031-4578-AC1D-52A5FAFB6E61}"/>
    <cellStyle name="Comma 16" xfId="10546" xr:uid="{689414D7-F73B-459B-B106-B5F3A67D1CEE}"/>
    <cellStyle name="Comma 17" xfId="10555" xr:uid="{BCED90D2-E360-4C18-A171-51D1DCA068E2}"/>
    <cellStyle name="Comma 18" xfId="10553" xr:uid="{6256DE9E-DCE5-454A-B1B6-DD1B61754FE5}"/>
    <cellStyle name="Comma 19" xfId="109" xr:uid="{8A9BD1EA-4972-48EB-9BAF-CDFCD60E09EE}"/>
    <cellStyle name="Comma 2" xfId="70" xr:uid="{FB6DA066-F924-4624-B5BC-483507EA6976}"/>
    <cellStyle name="Comma 2 2" xfId="2255" xr:uid="{E5634F74-7BAF-455A-994D-E611E0B62FF3}"/>
    <cellStyle name="Comma 2 2 2" xfId="2256" xr:uid="{C94585FE-01F8-42C9-9D01-020909092460}"/>
    <cellStyle name="Comma 2 2 3" xfId="2257" xr:uid="{2306C19B-E745-46DA-85B4-3FE483007B64}"/>
    <cellStyle name="Comma 2 2 3 2" xfId="7335" xr:uid="{F1B4BFEF-CD75-4489-A373-835C5D5B7EAF}"/>
    <cellStyle name="Comma 2 2 4" xfId="7334" xr:uid="{4E84D111-D42D-4669-8C8B-F432C7CA6A94}"/>
    <cellStyle name="Comma 2 3" xfId="2258" xr:uid="{0F0960B9-7E77-47DD-910E-3E4BD570CD78}"/>
    <cellStyle name="Comma 2 3 2" xfId="7336" xr:uid="{4E3FDA92-3E73-4850-AA52-6BF27075A93D}"/>
    <cellStyle name="Comma 2 4" xfId="2259" xr:uid="{AF3577F5-BD30-4CED-9D1F-7A2A9DACD236}"/>
    <cellStyle name="Comma 2 5" xfId="2260" xr:uid="{821D9CC1-DD92-4721-9605-25EFFFC0DDF6}"/>
    <cellStyle name="Comma 2 5 2" xfId="7337" xr:uid="{D44E7372-411A-4E3B-9796-4CA2128C9359}"/>
    <cellStyle name="Comma 2 6" xfId="2261" xr:uid="{B0387527-804E-4439-90CD-A1C91D464A1F}"/>
    <cellStyle name="Comma 2 6 2" xfId="7338" xr:uid="{FEF8C9A3-CB2F-429D-8201-5B529499CA58}"/>
    <cellStyle name="Comma 2 7" xfId="2254" xr:uid="{0B7CCA6C-B2CE-4794-AC2D-F31766E8ACE5}"/>
    <cellStyle name="Comma 2 8" xfId="107" xr:uid="{1B594676-C4BF-4199-BA71-F508DE37989C}"/>
    <cellStyle name="Comma 20" xfId="10563" xr:uid="{44D77188-5404-4B1D-B908-32DF35D11253}"/>
    <cellStyle name="Comma 21" xfId="10543" xr:uid="{06AE70F2-F124-4B55-8456-71BAFFFC4703}"/>
    <cellStyle name="Comma 22" xfId="10591" xr:uid="{8990A763-9262-43A0-ABEB-E43082BA7CCD}"/>
    <cellStyle name="Comma 23" xfId="10592" xr:uid="{9C231DB1-D17B-4495-AD70-02EFB0E34644}"/>
    <cellStyle name="Comma 24" xfId="10583" xr:uid="{8FE817B6-9F26-4193-9EE5-1BEB20C4BF4B}"/>
    <cellStyle name="Comma 25" xfId="10575" xr:uid="{1FA36E33-A354-45D9-8E98-20AE6D3B4BB0}"/>
    <cellStyle name="Comma 26" xfId="10579" xr:uid="{C001D02C-1269-479C-8051-D9C40C9EEB7A}"/>
    <cellStyle name="Comma 27" xfId="10528" xr:uid="{F690D15E-C8E5-4F82-8FD1-080FD65A97F4}"/>
    <cellStyle name="Comma 28" xfId="10589" xr:uid="{B0772310-FF27-4402-8A4B-00728FF2D682}"/>
    <cellStyle name="Comma 29" xfId="10534" xr:uid="{16203643-17D5-4D38-A7A7-F35C9738CDBB}"/>
    <cellStyle name="Comma 3" xfId="2262" xr:uid="{31BF1D7D-6CA1-4B91-93F2-7E36F230DF49}"/>
    <cellStyle name="Comma 3 2" xfId="2263" xr:uid="{E45C89C3-D644-4473-ACE1-35665B4C8AEF}"/>
    <cellStyle name="Comma 3 2 2" xfId="2264" xr:uid="{5F80A0F0-31BA-4BDE-9237-4CD3AD2F55B2}"/>
    <cellStyle name="Comma 3 2 3" xfId="2265" xr:uid="{3B246D2F-91D1-42AF-8B57-F156AE396FF8}"/>
    <cellStyle name="Comma 3 2 3 2" xfId="7340" xr:uid="{B8109423-D1E2-448D-91EC-71E4CADF311A}"/>
    <cellStyle name="Comma 3 2 4" xfId="7339" xr:uid="{8A67B9BA-038A-423D-A51D-93F86D4D9C91}"/>
    <cellStyle name="Comma 3 3" xfId="2266" xr:uid="{38A08E67-404A-49CC-A707-E0C45B2D08D0}"/>
    <cellStyle name="Comma 3 3 2" xfId="7341" xr:uid="{B093DB58-4AD8-4140-9D9C-5209609A65E9}"/>
    <cellStyle name="Comma 30" xfId="10551" xr:uid="{F2A59B66-D15A-4AA2-8386-5B427F36FFAA}"/>
    <cellStyle name="Comma 31" xfId="10541" xr:uid="{42C078D7-7D35-4C3A-90FC-A1875FB9AFC8}"/>
    <cellStyle name="Comma 32" xfId="10573" xr:uid="{A31972F8-8F2A-4FA8-9973-007CB85C3AFD}"/>
    <cellStyle name="Comma 33" xfId="10597" xr:uid="{C028DEB2-94B1-4B19-A694-CC41BD7EA081}"/>
    <cellStyle name="Comma 34" xfId="10535" xr:uid="{F43C5582-D284-4868-968E-9B1322E8E50B}"/>
    <cellStyle name="Comma 35" xfId="10537" xr:uid="{84128599-D4D0-4AB2-895C-237B1D93CF9F}"/>
    <cellStyle name="Comma 36" xfId="10554" xr:uid="{889662CE-5ABA-4856-9F66-ED98340CCE70}"/>
    <cellStyle name="Comma 37" xfId="10586" xr:uid="{C59BE3EB-0E4D-4A32-85B9-69168DB5B4FE}"/>
    <cellStyle name="Comma 4" xfId="2267" xr:uid="{4AC54AD7-75A5-4296-8537-4EC0C3761239}"/>
    <cellStyle name="Comma 4 2" xfId="2268" xr:uid="{30EE79FD-117F-4FCD-A076-75C4F2DE3EB8}"/>
    <cellStyle name="Comma 5" xfId="2269" xr:uid="{4B155F2E-ADB6-47F9-B755-0831D98926F2}"/>
    <cellStyle name="Comma 5 2" xfId="2270" xr:uid="{25A5E2BF-462B-4F19-AC9A-C043A1040477}"/>
    <cellStyle name="Comma 6" xfId="2271" xr:uid="{4697E52C-CBA4-4788-B845-AD5E03B764CD}"/>
    <cellStyle name="Comma 6 2" xfId="7342" xr:uid="{5F62A10B-CEDE-4DA8-8265-1B5EBD98BBFC}"/>
    <cellStyle name="Comma 7" xfId="2272" xr:uid="{4139A045-9527-47FF-A04A-6372D24C2CC3}"/>
    <cellStyle name="Comma 7 2" xfId="2273" xr:uid="{8A22A656-2E51-498A-9139-8F7FA174500D}"/>
    <cellStyle name="Comma 7 2 2" xfId="7344" xr:uid="{BE23B172-AD77-4CA3-96BF-ECF4A2945B74}"/>
    <cellStyle name="Comma 7 3" xfId="7343" xr:uid="{1116E4C1-1659-4332-8DC6-A11839022585}"/>
    <cellStyle name="Comma 8" xfId="2274" xr:uid="{3707C6A0-BCB1-4BFC-B0F8-BDF800ED4A84}"/>
    <cellStyle name="Comma 8 2" xfId="2275" xr:uid="{718F8EDC-D162-4F98-90B9-53EC1B928B8B}"/>
    <cellStyle name="Comma 8 2 2" xfId="7346" xr:uid="{C6D032EB-BFE3-4FAB-913F-E9FC02A0F7DA}"/>
    <cellStyle name="Comma 8 3" xfId="7345" xr:uid="{3AA33C9B-3843-4657-B747-A4FE70D5D95F}"/>
    <cellStyle name="Comma 9" xfId="2276" xr:uid="{8D3FC1D0-9CB7-4642-BF1D-4C5161324459}"/>
    <cellStyle name="Comma 9 10" xfId="2277" xr:uid="{5BB4EDFD-94FE-4520-8651-9F0EAFDEC6EF}"/>
    <cellStyle name="Comma 9 10 2" xfId="5112" xr:uid="{94776B4C-E5FD-4BF1-B65D-D5FBA61D7D05}"/>
    <cellStyle name="Comma 9 10 2 2" xfId="9468" xr:uid="{F70AAA4E-F13B-4407-A6E1-9B7BA66CC771}"/>
    <cellStyle name="Comma 9 10 3" xfId="7348" xr:uid="{FADFF663-8F60-4C66-A635-B6EF534C9EA3}"/>
    <cellStyle name="Comma 9 11" xfId="4054" xr:uid="{E5A4B7DE-FCED-46DF-8667-054D50291393}"/>
    <cellStyle name="Comma 9 11 2" xfId="8410" xr:uid="{11C73651-C501-4CD3-BCC5-7ABCDA298004}"/>
    <cellStyle name="Comma 9 12" xfId="7347" xr:uid="{20B2787D-9EAF-4887-AF62-E2AB3FD64D3C}"/>
    <cellStyle name="Comma 9 2" xfId="2278" xr:uid="{87D03B15-8F8A-4AA3-9738-2BB790202E7B}"/>
    <cellStyle name="Comma 9 2 2" xfId="2279" xr:uid="{C5741B34-CA1C-4D3E-AF28-01233DFA1C72}"/>
    <cellStyle name="Comma 9 2 2 2" xfId="2280" xr:uid="{75DD46F7-00C7-4413-AF94-4FE4456F3042}"/>
    <cellStyle name="Comma 9 2 2 2 2" xfId="2281" xr:uid="{64C1A757-3345-40F5-BE14-D5E1241CDA2F}"/>
    <cellStyle name="Comma 9 2 2 2 2 2" xfId="2282" xr:uid="{F3FB97E3-D33B-4A45-B3F1-8CDB0F1A9CEC}"/>
    <cellStyle name="Comma 9 2 2 2 2 2 2" xfId="2283" xr:uid="{EBDF4E82-B914-422E-87C9-F45A41A9BFFC}"/>
    <cellStyle name="Comma 9 2 2 2 2 2 2 2" xfId="6148" xr:uid="{6434516F-AD42-425D-A4F8-6EF1711BE7A6}"/>
    <cellStyle name="Comma 9 2 2 2 2 2 2 2 2" xfId="10504" xr:uid="{FAAE71D7-DDE7-4B64-AC3A-9D9B1CD49FF3}"/>
    <cellStyle name="Comma 9 2 2 2 2 2 2 3" xfId="7354" xr:uid="{3CB219CD-E0ED-47BF-AF30-F6A3F49E4C11}"/>
    <cellStyle name="Comma 9 2 2 2 2 2 3" xfId="5068" xr:uid="{FF5A7C18-4B6A-4156-80CB-FB1877BD8084}"/>
    <cellStyle name="Comma 9 2 2 2 2 2 3 2" xfId="9424" xr:uid="{43207ABC-0275-4067-B847-DC975413D25D}"/>
    <cellStyle name="Comma 9 2 2 2 2 2 4" xfId="7353" xr:uid="{F0066793-549A-444C-9978-576C3EDE8774}"/>
    <cellStyle name="Comma 9 2 2 2 2 3" xfId="2284" xr:uid="{FD057A05-E238-42EB-8BBE-1204A69BC499}"/>
    <cellStyle name="Comma 9 2 2 2 2 3 2" xfId="5608" xr:uid="{4D5A2C58-F1F7-4EF3-AB95-C8EFF7BC30C2}"/>
    <cellStyle name="Comma 9 2 2 2 2 3 2 2" xfId="9964" xr:uid="{D0037B62-F20C-4C6B-9952-8FA46A8DC024}"/>
    <cellStyle name="Comma 9 2 2 2 2 3 3" xfId="7355" xr:uid="{E9188194-9146-4FAB-BBDB-F4A288EC806A}"/>
    <cellStyle name="Comma 9 2 2 2 2 4" xfId="4528" xr:uid="{8DE8A68A-0E66-4226-A142-A350556AD4A8}"/>
    <cellStyle name="Comma 9 2 2 2 2 4 2" xfId="8884" xr:uid="{7648A765-6B10-4888-970F-71286A4E1AD7}"/>
    <cellStyle name="Comma 9 2 2 2 2 5" xfId="7352" xr:uid="{BFC6C1D4-D60C-4231-B11F-7287203FC0E7}"/>
    <cellStyle name="Comma 9 2 2 2 3" xfId="2285" xr:uid="{45223D9E-F617-444A-8D65-435CAAA32B3E}"/>
    <cellStyle name="Comma 9 2 2 2 3 2" xfId="2286" xr:uid="{302BF723-532E-4FCF-B46C-FDA3BD9233C0}"/>
    <cellStyle name="Comma 9 2 2 2 3 2 2" xfId="5878" xr:uid="{338DCC91-F4B4-4074-A47A-DA51813D289E}"/>
    <cellStyle name="Comma 9 2 2 2 3 2 2 2" xfId="10234" xr:uid="{BE0C73A5-2510-4674-82B6-D5544E351CB0}"/>
    <cellStyle name="Comma 9 2 2 2 3 2 3" xfId="7357" xr:uid="{86B75A81-9A68-4276-A088-6E60D804B3D3}"/>
    <cellStyle name="Comma 9 2 2 2 3 3" xfId="4798" xr:uid="{182C5D3C-6C27-4988-9280-1482DAE04C24}"/>
    <cellStyle name="Comma 9 2 2 2 3 3 2" xfId="9154" xr:uid="{8E9A186D-868E-416A-9EEC-B69F8EFAD1B0}"/>
    <cellStyle name="Comma 9 2 2 2 3 4" xfId="7356" xr:uid="{4314320F-8132-49BF-8DA4-5DD98B6167CE}"/>
    <cellStyle name="Comma 9 2 2 2 4" xfId="2287" xr:uid="{79035F09-754F-4779-84B2-6E6A0B7C6AB4}"/>
    <cellStyle name="Comma 9 2 2 2 4 2" xfId="5338" xr:uid="{4B98D50D-9EE0-43F8-B7AC-709D075A0264}"/>
    <cellStyle name="Comma 9 2 2 2 4 2 2" xfId="9694" xr:uid="{9AD0089F-F020-45A5-8961-16B31466D551}"/>
    <cellStyle name="Comma 9 2 2 2 4 3" xfId="7358" xr:uid="{85335A54-993F-41FB-B625-14EFB59ACC67}"/>
    <cellStyle name="Comma 9 2 2 2 5" xfId="4168" xr:uid="{6008AFB5-3F8E-4509-9031-96D786456CC9}"/>
    <cellStyle name="Comma 9 2 2 2 5 2" xfId="8524" xr:uid="{589AA144-B754-4651-8E16-20323BDA727B}"/>
    <cellStyle name="Comma 9 2 2 2 6" xfId="7351" xr:uid="{093909BA-AD13-4071-BA2D-0FA896FD088D}"/>
    <cellStyle name="Comma 9 2 2 3" xfId="2288" xr:uid="{4AE08049-B9B6-4ED8-987B-D48BF28F2599}"/>
    <cellStyle name="Comma 9 2 2 3 2" xfId="2289" xr:uid="{A539BE1B-DA70-46F5-B756-B151812CE412}"/>
    <cellStyle name="Comma 9 2 2 3 2 2" xfId="2290" xr:uid="{8ED47DD7-32D3-4F41-9E63-1DDC9BCCD7D1}"/>
    <cellStyle name="Comma 9 2 2 3 2 2 2" xfId="2291" xr:uid="{FB94BA36-486A-4FF7-A4AB-C11F460D3C34}"/>
    <cellStyle name="Comma 9 2 2 3 2 2 2 2" xfId="6036" xr:uid="{27C731ED-9CAD-4FF7-A5CC-FC5E7D4BB8DA}"/>
    <cellStyle name="Comma 9 2 2 3 2 2 2 2 2" xfId="10392" xr:uid="{F73DD467-9CF5-4938-BCBE-E8FCFF0BC6EB}"/>
    <cellStyle name="Comma 9 2 2 3 2 2 2 3" xfId="7362" xr:uid="{DD5C246F-D419-4884-9CC5-7DE04A9BD182}"/>
    <cellStyle name="Comma 9 2 2 3 2 2 3" xfId="4956" xr:uid="{E5F56458-2592-4873-A8F3-605D18F2D42E}"/>
    <cellStyle name="Comma 9 2 2 3 2 2 3 2" xfId="9312" xr:uid="{D17B4270-5215-444A-AAE1-F7696D967845}"/>
    <cellStyle name="Comma 9 2 2 3 2 2 4" xfId="7361" xr:uid="{1C22C34A-A32B-40D9-952F-10E66FA1256C}"/>
    <cellStyle name="Comma 9 2 2 3 2 3" xfId="2292" xr:uid="{F9AB6B06-7D5D-4DEA-85AD-AB97DFDFDD3F}"/>
    <cellStyle name="Comma 9 2 2 3 2 3 2" xfId="5496" xr:uid="{AE4DA1E0-52EC-40D2-AAD6-0FC135C6DE6C}"/>
    <cellStyle name="Comma 9 2 2 3 2 3 2 2" xfId="9852" xr:uid="{A453026C-E4A4-4E1D-858B-47FAC1A7ACBE}"/>
    <cellStyle name="Comma 9 2 2 3 2 3 3" xfId="7363" xr:uid="{C6F7EF6B-F60C-41ED-A5EC-6B2E725246FC}"/>
    <cellStyle name="Comma 9 2 2 3 2 4" xfId="4416" xr:uid="{AEA42245-1A48-4117-A3EC-A9157CD1607E}"/>
    <cellStyle name="Comma 9 2 2 3 2 4 2" xfId="8772" xr:uid="{4F63073E-99CB-4934-ACC4-CBE8712D529D}"/>
    <cellStyle name="Comma 9 2 2 3 2 5" xfId="7360" xr:uid="{44653C20-C518-4244-8AFD-E0DACFADF7F6}"/>
    <cellStyle name="Comma 9 2 2 3 3" xfId="2293" xr:uid="{1D8FE518-E792-45FE-A70D-E5D9A35A71BB}"/>
    <cellStyle name="Comma 9 2 2 3 3 2" xfId="2294" xr:uid="{82137A5C-5CBE-4CD7-AE09-513D61069217}"/>
    <cellStyle name="Comma 9 2 2 3 3 2 2" xfId="5766" xr:uid="{F5259DC7-2A11-4DFB-B3EA-732DB17CF722}"/>
    <cellStyle name="Comma 9 2 2 3 3 2 2 2" xfId="10122" xr:uid="{DD4C9ED6-20FC-4FD9-B104-20D76F5678F9}"/>
    <cellStyle name="Comma 9 2 2 3 3 2 3" xfId="7365" xr:uid="{ED4A5F0D-2A80-436A-AF4B-E839974ACC69}"/>
    <cellStyle name="Comma 9 2 2 3 3 3" xfId="4686" xr:uid="{2E3A4AFA-9B48-4437-9024-179E71CA4D02}"/>
    <cellStyle name="Comma 9 2 2 3 3 3 2" xfId="9042" xr:uid="{02A32682-08A8-4350-B59D-58C07FA1F4FC}"/>
    <cellStyle name="Comma 9 2 2 3 3 4" xfId="7364" xr:uid="{129D50EE-BBB0-4487-B2D8-3370CF023CA0}"/>
    <cellStyle name="Comma 9 2 2 3 4" xfId="2295" xr:uid="{9F3E0B70-0EC5-4A63-92CE-CE975C43D2B3}"/>
    <cellStyle name="Comma 9 2 2 3 4 2" xfId="5226" xr:uid="{C5175DC4-BB9B-4247-885D-94B0027CBEFB}"/>
    <cellStyle name="Comma 9 2 2 3 4 2 2" xfId="9582" xr:uid="{CCE8161B-5AA0-454B-BC24-D0CF2216993E}"/>
    <cellStyle name="Comma 9 2 2 3 4 3" xfId="7366" xr:uid="{41F4E522-E7E6-4DA8-9609-83955BE4ABD8}"/>
    <cellStyle name="Comma 9 2 2 3 5" xfId="4236" xr:uid="{4C335BF0-0F4E-44BE-A931-CCE984F317C9}"/>
    <cellStyle name="Comma 9 2 2 3 5 2" xfId="8592" xr:uid="{CFF73E2F-74A1-4BE1-A056-7C28F9314AFA}"/>
    <cellStyle name="Comma 9 2 2 3 6" xfId="7359" xr:uid="{CD5ED731-C7AC-40DC-A093-509A76AF80F5}"/>
    <cellStyle name="Comma 9 2 2 4" xfId="2296" xr:uid="{2B96F2AF-2D68-4D63-9C9A-264CBDCF4A57}"/>
    <cellStyle name="Comma 9 2 2 4 2" xfId="2297" xr:uid="{55AFD5B4-9257-4D0E-B325-F0056AD8AB16}"/>
    <cellStyle name="Comma 9 2 2 4 2 2" xfId="2298" xr:uid="{32E74708-3ADF-49FE-B2F8-BC158B8EC1E8}"/>
    <cellStyle name="Comma 9 2 2 4 2 2 2" xfId="5968" xr:uid="{4FAC44D5-D83C-42D0-9F60-F4EB116A6239}"/>
    <cellStyle name="Comma 9 2 2 4 2 2 2 2" xfId="10324" xr:uid="{379A7286-DCF0-4386-BDFC-D826C22F5A43}"/>
    <cellStyle name="Comma 9 2 2 4 2 2 3" xfId="7369" xr:uid="{0BC81A1A-6180-4B6E-AD44-E8EFAC38CCC9}"/>
    <cellStyle name="Comma 9 2 2 4 2 3" xfId="4888" xr:uid="{1B3D36E6-D18A-498D-9F39-90D2862252DD}"/>
    <cellStyle name="Comma 9 2 2 4 2 3 2" xfId="9244" xr:uid="{3C3665F2-4A16-4854-B7D6-1E094B35F8F4}"/>
    <cellStyle name="Comma 9 2 2 4 2 4" xfId="7368" xr:uid="{0FB153F7-73EA-4444-AB62-6BD4C3F518B3}"/>
    <cellStyle name="Comma 9 2 2 4 3" xfId="2299" xr:uid="{8A0ABE4E-68C4-4E76-BE19-62851E3B7FB9}"/>
    <cellStyle name="Comma 9 2 2 4 3 2" xfId="5428" xr:uid="{7667A1DA-253E-453C-9A27-400B798B7E27}"/>
    <cellStyle name="Comma 9 2 2 4 3 2 2" xfId="9784" xr:uid="{2680588D-B2DA-4B43-AFAD-1DE3D4505049}"/>
    <cellStyle name="Comma 9 2 2 4 3 3" xfId="7370" xr:uid="{CF0274AE-23EB-4111-8FF1-CC6916C47551}"/>
    <cellStyle name="Comma 9 2 2 4 4" xfId="4348" xr:uid="{EEE43AD7-F8A2-422A-87E1-88A9724CEEC7}"/>
    <cellStyle name="Comma 9 2 2 4 4 2" xfId="8704" xr:uid="{28357275-858B-4480-834B-B1D8C9CF7F85}"/>
    <cellStyle name="Comma 9 2 2 4 5" xfId="7367" xr:uid="{DBCB1737-A612-4026-B9C6-7F973CB6FB77}"/>
    <cellStyle name="Comma 9 2 2 5" xfId="2300" xr:uid="{5071EC2B-D649-4A7E-B02A-FABDE7B5F3ED}"/>
    <cellStyle name="Comma 9 2 2 5 2" xfId="2301" xr:uid="{1DEC68F9-89B1-40AF-A9CF-81849279FFE4}"/>
    <cellStyle name="Comma 9 2 2 5 2 2" xfId="5698" xr:uid="{CB39F66C-FFA1-43F4-9630-7511B138B263}"/>
    <cellStyle name="Comma 9 2 2 5 2 2 2" xfId="10054" xr:uid="{DB94A026-84CE-4C12-A639-401B41A433E4}"/>
    <cellStyle name="Comma 9 2 2 5 2 3" xfId="7372" xr:uid="{12423D03-AC78-4EE6-85A0-406F4EC8AEB8}"/>
    <cellStyle name="Comma 9 2 2 5 3" xfId="4618" xr:uid="{713D5C75-E895-44C8-9FF7-B3720A045FF0}"/>
    <cellStyle name="Comma 9 2 2 5 3 2" xfId="8974" xr:uid="{7886EDA6-5E65-4DE4-A756-D03383D10B05}"/>
    <cellStyle name="Comma 9 2 2 5 4" xfId="7371" xr:uid="{F6C29AB2-FABE-4ADB-8D04-89140C1E43E1}"/>
    <cellStyle name="Comma 9 2 2 6" xfId="2302" xr:uid="{96244949-72A6-4A7E-AED0-002C1A6969AC}"/>
    <cellStyle name="Comma 9 2 2 6 2" xfId="5158" xr:uid="{FE77E8E3-27D3-441B-B2B2-3FD047BA3BDE}"/>
    <cellStyle name="Comma 9 2 2 6 2 2" xfId="9514" xr:uid="{0A65EA22-5EE5-4618-A153-7292E4A2F126}"/>
    <cellStyle name="Comma 9 2 2 6 3" xfId="7373" xr:uid="{F0C7AFE5-0EBF-4CE3-BA60-B6B2AA5CA452}"/>
    <cellStyle name="Comma 9 2 2 7" xfId="4056" xr:uid="{D5DB01D5-DD36-4930-8866-97028B6EA524}"/>
    <cellStyle name="Comma 9 2 2 7 2" xfId="8412" xr:uid="{3111D880-C425-429E-BAEC-491C412716BD}"/>
    <cellStyle name="Comma 9 2 2 8" xfId="7350" xr:uid="{C3875ADD-4B20-4D83-A0AC-FC20E1B0F016}"/>
    <cellStyle name="Comma 9 2 3" xfId="2303" xr:uid="{07875B61-2713-4C75-80FE-E390F0790339}"/>
    <cellStyle name="Comma 9 2 3 2" xfId="2304" xr:uid="{37D5A1A6-5926-41FA-9D23-98247FD01A81}"/>
    <cellStyle name="Comma 9 2 3 2 2" xfId="2305" xr:uid="{4F520263-316D-443B-81E9-B0C0EBD92A6E}"/>
    <cellStyle name="Comma 9 2 3 2 2 2" xfId="2306" xr:uid="{1CD53264-D6BD-4904-ABD6-5688E8940784}"/>
    <cellStyle name="Comma 9 2 3 2 2 2 2" xfId="6103" xr:uid="{3C0A52DF-9D94-4EDB-AE25-E4F7A4F7B52C}"/>
    <cellStyle name="Comma 9 2 3 2 2 2 2 2" xfId="10459" xr:uid="{67F48FD9-6ADC-431B-BAEC-3ED573E05AFA}"/>
    <cellStyle name="Comma 9 2 3 2 2 2 3" xfId="7377" xr:uid="{B2BF3A7E-39BA-472A-BA68-79251C6810FD}"/>
    <cellStyle name="Comma 9 2 3 2 2 3" xfId="5023" xr:uid="{90D3CCD0-C1E9-44B2-BE5B-48BD2B1875D7}"/>
    <cellStyle name="Comma 9 2 3 2 2 3 2" xfId="9379" xr:uid="{7796C065-7661-4183-B9ED-3DB93C177F7F}"/>
    <cellStyle name="Comma 9 2 3 2 2 4" xfId="7376" xr:uid="{0E4A1425-42E8-49A8-87CF-7CB373312C96}"/>
    <cellStyle name="Comma 9 2 3 2 3" xfId="2307" xr:uid="{31C8123B-F22E-4B89-B0EF-4012192EB0A2}"/>
    <cellStyle name="Comma 9 2 3 2 3 2" xfId="5563" xr:uid="{3148E698-AFB1-4F46-90DB-7A040D0A10C3}"/>
    <cellStyle name="Comma 9 2 3 2 3 2 2" xfId="9919" xr:uid="{0986E25E-692C-426E-B20E-F16FF98F4AA8}"/>
    <cellStyle name="Comma 9 2 3 2 3 3" xfId="7378" xr:uid="{2FC24916-C625-4542-9458-39C4530AD68B}"/>
    <cellStyle name="Comma 9 2 3 2 4" xfId="4483" xr:uid="{F80B73EB-9E0D-4E4D-8227-37691031047A}"/>
    <cellStyle name="Comma 9 2 3 2 4 2" xfId="8839" xr:uid="{F06031BE-7FDA-4BB2-804D-AE4744192EB3}"/>
    <cellStyle name="Comma 9 2 3 2 5" xfId="7375" xr:uid="{B8B5FC70-D3C7-498E-B80B-D6F17F680A1B}"/>
    <cellStyle name="Comma 9 2 3 3" xfId="2308" xr:uid="{104C6B63-3527-4D9B-81BE-64A931AB3AF9}"/>
    <cellStyle name="Comma 9 2 3 3 2" xfId="2309" xr:uid="{B2CCDD04-DF60-435B-9B3E-05806C5CA144}"/>
    <cellStyle name="Comma 9 2 3 3 2 2" xfId="5833" xr:uid="{501805DD-0B1C-443F-BABF-3CEABD0DD0C1}"/>
    <cellStyle name="Comma 9 2 3 3 2 2 2" xfId="10189" xr:uid="{B58BDC33-380C-4080-A8C1-8406B4756624}"/>
    <cellStyle name="Comma 9 2 3 3 2 3" xfId="7380" xr:uid="{386AEE96-579D-475F-A1E2-3620E4532092}"/>
    <cellStyle name="Comma 9 2 3 3 3" xfId="4753" xr:uid="{9D1B4892-C144-4DD6-982F-F995C580AC41}"/>
    <cellStyle name="Comma 9 2 3 3 3 2" xfId="9109" xr:uid="{9912409B-51E7-413F-8964-84A9355450C8}"/>
    <cellStyle name="Comma 9 2 3 3 4" xfId="7379" xr:uid="{EACADFCA-0924-4EAD-BD0C-D8491910E6CB}"/>
    <cellStyle name="Comma 9 2 3 4" xfId="2310" xr:uid="{D44CE463-3AD9-4F43-B7D4-D1CA21974E50}"/>
    <cellStyle name="Comma 9 2 3 4 2" xfId="5293" xr:uid="{1B03C2D0-2002-4DDA-8FD0-24C1985F5738}"/>
    <cellStyle name="Comma 9 2 3 4 2 2" xfId="9649" xr:uid="{495C15E6-09CB-440B-80BD-01564EE88BED}"/>
    <cellStyle name="Comma 9 2 3 4 3" xfId="7381" xr:uid="{E6583A3F-E439-4DD6-9C55-0E538083E20D}"/>
    <cellStyle name="Comma 9 2 3 5" xfId="4123" xr:uid="{5052EE07-4A28-4636-9D9F-21397A6A39D2}"/>
    <cellStyle name="Comma 9 2 3 5 2" xfId="8479" xr:uid="{8DD783CF-5194-4FB7-B7E7-602A4D5867FC}"/>
    <cellStyle name="Comma 9 2 3 6" xfId="7374" xr:uid="{2DA7B44C-B826-4838-AA69-375E0524608E}"/>
    <cellStyle name="Comma 9 2 4" xfId="2311" xr:uid="{D3DE7E5E-9278-4C2E-A48F-36A045F443C4}"/>
    <cellStyle name="Comma 9 2 4 2" xfId="2312" xr:uid="{D3947C6E-E28A-4550-8E2A-B80ECB3ABC24}"/>
    <cellStyle name="Comma 9 2 4 2 2" xfId="2313" xr:uid="{6761A3ED-9778-4840-B166-804011FA38B8}"/>
    <cellStyle name="Comma 9 2 4 2 2 2" xfId="2314" xr:uid="{B1476348-E0CF-41FF-88B4-FC746DD00538}"/>
    <cellStyle name="Comma 9 2 4 2 2 2 2" xfId="6035" xr:uid="{3EB8C0FC-6075-406D-97AA-348C66B0D959}"/>
    <cellStyle name="Comma 9 2 4 2 2 2 2 2" xfId="10391" xr:uid="{D3111212-8903-42D8-B86D-9DB7986383CD}"/>
    <cellStyle name="Comma 9 2 4 2 2 2 3" xfId="7385" xr:uid="{02A81A24-9D72-43EC-B636-C5167D93F194}"/>
    <cellStyle name="Comma 9 2 4 2 2 3" xfId="4955" xr:uid="{EA1D07B2-8A71-431B-829D-A48CCA8D784E}"/>
    <cellStyle name="Comma 9 2 4 2 2 3 2" xfId="9311" xr:uid="{528D8974-20E5-4D1A-9D4D-A15D48A06D0D}"/>
    <cellStyle name="Comma 9 2 4 2 2 4" xfId="7384" xr:uid="{8D1F6110-53DB-4AF1-9371-0D545760453B}"/>
    <cellStyle name="Comma 9 2 4 2 3" xfId="2315" xr:uid="{40CD7D19-C35A-4A99-A1F5-E0FB72364CAC}"/>
    <cellStyle name="Comma 9 2 4 2 3 2" xfId="5495" xr:uid="{2091AA4E-12EC-4459-811F-572A420844E4}"/>
    <cellStyle name="Comma 9 2 4 2 3 2 2" xfId="9851" xr:uid="{54C6572A-EA17-4470-AB1F-C0B35B63E2B5}"/>
    <cellStyle name="Comma 9 2 4 2 3 3" xfId="7386" xr:uid="{D59A5EA0-475F-4A71-8CC7-DA99F29BA516}"/>
    <cellStyle name="Comma 9 2 4 2 4" xfId="4415" xr:uid="{3064FF05-25F5-45EF-8AC7-DB595F939EC2}"/>
    <cellStyle name="Comma 9 2 4 2 4 2" xfId="8771" xr:uid="{107BBBF3-147B-4505-A0DA-419DDD7721AF}"/>
    <cellStyle name="Comma 9 2 4 2 5" xfId="7383" xr:uid="{F06C7ED7-EFBC-4C73-9949-E5948B2F3958}"/>
    <cellStyle name="Comma 9 2 4 3" xfId="2316" xr:uid="{8B121118-AF35-42A5-B102-374D6E111F17}"/>
    <cellStyle name="Comma 9 2 4 3 2" xfId="2317" xr:uid="{2C0612AE-B19A-4653-A220-BE514F1A799D}"/>
    <cellStyle name="Comma 9 2 4 3 2 2" xfId="5765" xr:uid="{8AEDFBD9-292F-4C87-8B04-0B3FD8F64B3F}"/>
    <cellStyle name="Comma 9 2 4 3 2 2 2" xfId="10121" xr:uid="{00034DFA-BB8C-47AA-8571-5B36BC3C97D3}"/>
    <cellStyle name="Comma 9 2 4 3 2 3" xfId="7388" xr:uid="{4CCC9195-C446-4EB0-A91D-C0EE76FFE260}"/>
    <cellStyle name="Comma 9 2 4 3 3" xfId="4685" xr:uid="{8E840753-78D4-4127-B84C-F1628ACFFB97}"/>
    <cellStyle name="Comma 9 2 4 3 3 2" xfId="9041" xr:uid="{3980D624-0A21-4A48-8AFD-DFA2DBD66A8B}"/>
    <cellStyle name="Comma 9 2 4 3 4" xfId="7387" xr:uid="{16C956AA-CC6D-4FF2-889D-CAE56EC73B40}"/>
    <cellStyle name="Comma 9 2 4 4" xfId="2318" xr:uid="{AFCE0344-0BAE-4FBB-B37B-727A97D963EF}"/>
    <cellStyle name="Comma 9 2 4 4 2" xfId="5225" xr:uid="{F4DB56B7-AD60-4E35-84F7-A4033D70C44D}"/>
    <cellStyle name="Comma 9 2 4 4 2 2" xfId="9581" xr:uid="{60938667-4F50-485C-9BB2-BE4B649C98B9}"/>
    <cellStyle name="Comma 9 2 4 4 3" xfId="7389" xr:uid="{088BF787-90E3-482C-AF43-4A47A525595D}"/>
    <cellStyle name="Comma 9 2 4 5" xfId="4235" xr:uid="{2696639F-ACA2-4160-8B7F-A074EA5AABD1}"/>
    <cellStyle name="Comma 9 2 4 5 2" xfId="8591" xr:uid="{3BFF6EE3-047A-43FB-BD6F-56E621A6A8EC}"/>
    <cellStyle name="Comma 9 2 4 6" xfId="7382" xr:uid="{F8554165-5D25-4E20-A088-87B1D8EA1EEF}"/>
    <cellStyle name="Comma 9 2 5" xfId="2319" xr:uid="{582E8885-A0C4-4FA7-869F-4E65BBADAF2E}"/>
    <cellStyle name="Comma 9 2 5 2" xfId="2320" xr:uid="{33C805F6-CC70-4120-B96C-4AEA3D8E2670}"/>
    <cellStyle name="Comma 9 2 5 2 2" xfId="2321" xr:uid="{D7ECEBEB-F85E-4A89-A16E-E3B41D894D67}"/>
    <cellStyle name="Comma 9 2 5 2 2 2" xfId="5923" xr:uid="{0B657ABA-2962-445E-88C1-3D18998933BF}"/>
    <cellStyle name="Comma 9 2 5 2 2 2 2" xfId="10279" xr:uid="{B7F1F2DD-273B-439A-92E5-5D571CB058D5}"/>
    <cellStyle name="Comma 9 2 5 2 2 3" xfId="7392" xr:uid="{F15292DA-E5DF-4AD7-8FB4-7726A2911E4D}"/>
    <cellStyle name="Comma 9 2 5 2 3" xfId="4843" xr:uid="{8988F674-73EE-4493-99E4-FE8473D35570}"/>
    <cellStyle name="Comma 9 2 5 2 3 2" xfId="9199" xr:uid="{F145100B-52D0-4935-8483-9C580E25E805}"/>
    <cellStyle name="Comma 9 2 5 2 4" xfId="7391" xr:uid="{2D884201-C18F-478A-932E-CF8469A5A636}"/>
    <cellStyle name="Comma 9 2 5 3" xfId="2322" xr:uid="{01ECAE2E-DC1B-489E-894E-5F30F474FC69}"/>
    <cellStyle name="Comma 9 2 5 3 2" xfId="5383" xr:uid="{18BC1216-EA49-463F-BFDF-C448E6A77839}"/>
    <cellStyle name="Comma 9 2 5 3 2 2" xfId="9739" xr:uid="{38CBE1FB-5B19-482E-9B5A-FE64F32BB8D2}"/>
    <cellStyle name="Comma 9 2 5 3 3" xfId="7393" xr:uid="{BB879C5B-35C6-40E7-A6F3-61442B453F92}"/>
    <cellStyle name="Comma 9 2 5 4" xfId="4303" xr:uid="{1EE5AA93-D7DD-4ABF-8437-1A44E602CFDC}"/>
    <cellStyle name="Comma 9 2 5 4 2" xfId="8659" xr:uid="{47502C6B-16FD-4156-B98A-713272FD5CD3}"/>
    <cellStyle name="Comma 9 2 5 5" xfId="7390" xr:uid="{A17E595E-6710-42AA-910D-3C6B6394F642}"/>
    <cellStyle name="Comma 9 2 6" xfId="2323" xr:uid="{96C595DF-F28C-4851-ACCF-4C480D2234B3}"/>
    <cellStyle name="Comma 9 2 6 2" xfId="2324" xr:uid="{4BD0B61A-6B70-4EA3-973A-6251FD0C725C}"/>
    <cellStyle name="Comma 9 2 6 2 2" xfId="5653" xr:uid="{93FD8DF4-1039-4074-9822-E169ECBD6965}"/>
    <cellStyle name="Comma 9 2 6 2 2 2" xfId="10009" xr:uid="{373792F2-8703-4D36-949C-657F8E979A0B}"/>
    <cellStyle name="Comma 9 2 6 2 3" xfId="7395" xr:uid="{3C2B3ABC-CF4C-4405-A4D1-0F6C59317B97}"/>
    <cellStyle name="Comma 9 2 6 3" xfId="4573" xr:uid="{4B78B81D-C2E8-4AA9-95D4-2510F986551B}"/>
    <cellStyle name="Comma 9 2 6 3 2" xfId="8929" xr:uid="{E151A3DC-6F7B-40B9-AA75-3D131B3732F0}"/>
    <cellStyle name="Comma 9 2 6 4" xfId="7394" xr:uid="{61589DAE-A545-4D25-B0C8-B27F42F78CBF}"/>
    <cellStyle name="Comma 9 2 7" xfId="2325" xr:uid="{2995DCEA-41CC-4DD2-9ACA-032DF34FC839}"/>
    <cellStyle name="Comma 9 2 7 2" xfId="5113" xr:uid="{826EDDCE-7982-450F-93A3-5516AAEE7352}"/>
    <cellStyle name="Comma 9 2 7 2 2" xfId="9469" xr:uid="{4E5543D5-9676-4899-97E1-93D2180D8AF3}"/>
    <cellStyle name="Comma 9 2 7 3" xfId="7396" xr:uid="{938B04DE-AE5B-4543-B3D8-2C717610BAF5}"/>
    <cellStyle name="Comma 9 2 8" xfId="4055" xr:uid="{B4EF652F-BDE0-4C62-AF2A-C3F4D9404FD9}"/>
    <cellStyle name="Comma 9 2 8 2" xfId="8411" xr:uid="{0229D5F4-E21D-4F3F-BA87-E9CE9A40614A}"/>
    <cellStyle name="Comma 9 2 9" xfId="7349" xr:uid="{CC07A0AF-44C7-4929-9758-629DE3392768}"/>
    <cellStyle name="Comma 9 3" xfId="2326" xr:uid="{0A22DA6D-8BE3-46C7-8B73-DFE241C5C298}"/>
    <cellStyle name="Comma 9 3 2" xfId="2327" xr:uid="{D5DCCF1B-C6F3-4EF9-8BE8-F13C1A4BF909}"/>
    <cellStyle name="Comma 9 3 2 2" xfId="2328" xr:uid="{1C1E1E2F-FFBF-424A-AE41-C2675AA0B7FB}"/>
    <cellStyle name="Comma 9 3 2 2 2" xfId="2329" xr:uid="{E3974B06-4298-402A-BDB3-C8E74EB26165}"/>
    <cellStyle name="Comma 9 3 2 2 2 2" xfId="2330" xr:uid="{6C0246CA-1A07-4C4D-93C8-A377EF962437}"/>
    <cellStyle name="Comma 9 3 2 2 2 2 2" xfId="2331" xr:uid="{6C56A3F6-F7EA-4B6F-8A4E-7239C23CBD25}"/>
    <cellStyle name="Comma 9 3 2 2 2 2 2 2" xfId="6149" xr:uid="{B2AF2C41-959F-471A-B723-6D3CF226082B}"/>
    <cellStyle name="Comma 9 3 2 2 2 2 2 2 2" xfId="10505" xr:uid="{88ECF765-1D5A-4536-99D1-65450AC11D9C}"/>
    <cellStyle name="Comma 9 3 2 2 2 2 2 3" xfId="7402" xr:uid="{D12C5FA8-9753-475D-8E6D-E45FF15F482F}"/>
    <cellStyle name="Comma 9 3 2 2 2 2 3" xfId="5069" xr:uid="{81692DD8-33E8-41F2-8178-48268F1F17E8}"/>
    <cellStyle name="Comma 9 3 2 2 2 2 3 2" xfId="9425" xr:uid="{7EC77E44-28C7-430B-8D45-5E323732AD47}"/>
    <cellStyle name="Comma 9 3 2 2 2 2 4" xfId="7401" xr:uid="{79BF2F71-BD4C-4C45-B212-266A6A7F7665}"/>
    <cellStyle name="Comma 9 3 2 2 2 3" xfId="2332" xr:uid="{29A48CB3-19FC-4119-B96A-FAE2561496ED}"/>
    <cellStyle name="Comma 9 3 2 2 2 3 2" xfId="5609" xr:uid="{EC902890-A10E-4568-A9CC-F5E3FCA15DD6}"/>
    <cellStyle name="Comma 9 3 2 2 2 3 2 2" xfId="9965" xr:uid="{A054CB8E-4489-415E-B3EE-5ED04A9C0C37}"/>
    <cellStyle name="Comma 9 3 2 2 2 3 3" xfId="7403" xr:uid="{B057D9D7-B7D3-4B76-87EF-08728956166D}"/>
    <cellStyle name="Comma 9 3 2 2 2 4" xfId="4529" xr:uid="{C3A41625-2341-43C0-AED1-CFBFB33E81DF}"/>
    <cellStyle name="Comma 9 3 2 2 2 4 2" xfId="8885" xr:uid="{9F5D92BB-19DF-411B-8216-C99AB653F7DF}"/>
    <cellStyle name="Comma 9 3 2 2 2 5" xfId="7400" xr:uid="{42107AE5-4426-47F4-B266-E5CD465954CC}"/>
    <cellStyle name="Comma 9 3 2 2 3" xfId="2333" xr:uid="{17E8B904-F5A1-46F4-B7B3-1C37EDA37F81}"/>
    <cellStyle name="Comma 9 3 2 2 3 2" xfId="2334" xr:uid="{DB9086DE-9A28-4B70-B274-239A63CE4EB9}"/>
    <cellStyle name="Comma 9 3 2 2 3 2 2" xfId="5879" xr:uid="{8CFFD443-C892-4EB8-8462-53E0525003EF}"/>
    <cellStyle name="Comma 9 3 2 2 3 2 2 2" xfId="10235" xr:uid="{6EE7A2A9-7A6C-42C2-AE91-4C476AF442E1}"/>
    <cellStyle name="Comma 9 3 2 2 3 2 3" xfId="7405" xr:uid="{51C035F3-0802-4BB2-9E54-61831F8EA30D}"/>
    <cellStyle name="Comma 9 3 2 2 3 3" xfId="4799" xr:uid="{42C097D2-F738-4501-B013-796A64852B03}"/>
    <cellStyle name="Comma 9 3 2 2 3 3 2" xfId="9155" xr:uid="{664D2F03-4FCA-4615-B287-9009F4D8F63B}"/>
    <cellStyle name="Comma 9 3 2 2 3 4" xfId="7404" xr:uid="{5803AFE2-B08A-4C40-B908-2F59E3F9D891}"/>
    <cellStyle name="Comma 9 3 2 2 4" xfId="2335" xr:uid="{9B7AC3DE-0A61-4CE6-A9C5-32C09C9D15D4}"/>
    <cellStyle name="Comma 9 3 2 2 4 2" xfId="5339" xr:uid="{644F1202-B5C2-436F-AD9B-DB9A5F9EB2C2}"/>
    <cellStyle name="Comma 9 3 2 2 4 2 2" xfId="9695" xr:uid="{493708B7-D2F7-48DD-8ACD-F13FF388DD4E}"/>
    <cellStyle name="Comma 9 3 2 2 4 3" xfId="7406" xr:uid="{2E49113F-1450-4C8F-953E-5D1D80FCB6B9}"/>
    <cellStyle name="Comma 9 3 2 2 5" xfId="4169" xr:uid="{97B2A0A0-D621-46DD-8883-75F1507356D7}"/>
    <cellStyle name="Comma 9 3 2 2 5 2" xfId="8525" xr:uid="{160F7813-6325-40BD-BECE-4425A1B2056E}"/>
    <cellStyle name="Comma 9 3 2 2 6" xfId="7399" xr:uid="{9F86D95A-9198-44F5-A35E-7FA3996C3BB1}"/>
    <cellStyle name="Comma 9 3 2 3" xfId="2336" xr:uid="{9716FE49-E117-49F0-882B-1CE70CC6E4B0}"/>
    <cellStyle name="Comma 9 3 2 3 2" xfId="2337" xr:uid="{02E55623-5D14-4E54-B381-5F64FB70A0CC}"/>
    <cellStyle name="Comma 9 3 2 3 2 2" xfId="2338" xr:uid="{00AC532A-47A4-4094-AFB0-E5B4B29CE3D1}"/>
    <cellStyle name="Comma 9 3 2 3 2 2 2" xfId="2339" xr:uid="{CB021672-1A39-4996-9433-BBFDCAE84803}"/>
    <cellStyle name="Comma 9 3 2 3 2 2 2 2" xfId="6038" xr:uid="{E7139CEC-9C7D-45E3-A8B4-1C6AFD4930C9}"/>
    <cellStyle name="Comma 9 3 2 3 2 2 2 2 2" xfId="10394" xr:uid="{3F7A7B4E-7A65-4D97-9EBA-676C0C19BDEF}"/>
    <cellStyle name="Comma 9 3 2 3 2 2 2 3" xfId="7410" xr:uid="{ECA02A80-795B-4BEF-A144-1CFFBA155827}"/>
    <cellStyle name="Comma 9 3 2 3 2 2 3" xfId="4958" xr:uid="{AC3AC28E-6591-4C4C-9932-CA5CED7697E2}"/>
    <cellStyle name="Comma 9 3 2 3 2 2 3 2" xfId="9314" xr:uid="{DB67BF61-4607-4555-90EF-D246B5661FF4}"/>
    <cellStyle name="Comma 9 3 2 3 2 2 4" xfId="7409" xr:uid="{18C5A381-F223-43B1-98A4-2302120D123F}"/>
    <cellStyle name="Comma 9 3 2 3 2 3" xfId="2340" xr:uid="{87BD1192-6530-4F96-A593-0A820083DAF0}"/>
    <cellStyle name="Comma 9 3 2 3 2 3 2" xfId="5498" xr:uid="{0EFD23F8-369B-4B58-B66D-A1264F79AAE9}"/>
    <cellStyle name="Comma 9 3 2 3 2 3 2 2" xfId="9854" xr:uid="{E1B60D24-0CF6-4B42-89CB-A95D789EAA39}"/>
    <cellStyle name="Comma 9 3 2 3 2 3 3" xfId="7411" xr:uid="{0155C340-9D50-43E3-B2EE-3B60494F97DD}"/>
    <cellStyle name="Comma 9 3 2 3 2 4" xfId="4418" xr:uid="{7719AD0A-6655-43B7-94EA-AB4FA5ABE018}"/>
    <cellStyle name="Comma 9 3 2 3 2 4 2" xfId="8774" xr:uid="{C7EA306C-586A-4EEB-8FFE-7A0B4B1C6334}"/>
    <cellStyle name="Comma 9 3 2 3 2 5" xfId="7408" xr:uid="{07ECBC13-9C99-40A2-B7A9-1AF89548A5AF}"/>
    <cellStyle name="Comma 9 3 2 3 3" xfId="2341" xr:uid="{60F857F1-2B1A-4386-B8BD-C283E1E89C20}"/>
    <cellStyle name="Comma 9 3 2 3 3 2" xfId="2342" xr:uid="{5E0C7912-1D5D-4BEB-B25D-376853570601}"/>
    <cellStyle name="Comma 9 3 2 3 3 2 2" xfId="5768" xr:uid="{FCCEF09C-02CB-492C-A60C-C567D4E162C5}"/>
    <cellStyle name="Comma 9 3 2 3 3 2 2 2" xfId="10124" xr:uid="{E1DB9123-FC16-49DB-BEB5-83FB9AAD611B}"/>
    <cellStyle name="Comma 9 3 2 3 3 2 3" xfId="7413" xr:uid="{A9814E81-4E03-4DFD-A24B-3FD4BEDE8448}"/>
    <cellStyle name="Comma 9 3 2 3 3 3" xfId="4688" xr:uid="{D0DF600F-E6B7-4088-B0AB-4C7BE54B06D4}"/>
    <cellStyle name="Comma 9 3 2 3 3 3 2" xfId="9044" xr:uid="{CD3282C7-9318-4CC0-A76F-87DC7D12D1F2}"/>
    <cellStyle name="Comma 9 3 2 3 3 4" xfId="7412" xr:uid="{74AED3D8-40DB-4889-8169-E7FD8EA333F3}"/>
    <cellStyle name="Comma 9 3 2 3 4" xfId="2343" xr:uid="{34ED0072-CAEB-40F0-A6E9-7541DB30DC36}"/>
    <cellStyle name="Comma 9 3 2 3 4 2" xfId="5228" xr:uid="{40D86F1F-11CD-4705-808E-FA28FE088CEE}"/>
    <cellStyle name="Comma 9 3 2 3 4 2 2" xfId="9584" xr:uid="{EE9E134C-E4CE-4D6D-B1EF-594C5EE011C9}"/>
    <cellStyle name="Comma 9 3 2 3 4 3" xfId="7414" xr:uid="{C47C3B23-842F-4A4E-9DAA-374AFB524AAF}"/>
    <cellStyle name="Comma 9 3 2 3 5" xfId="4238" xr:uid="{659DEBCF-84D5-4CCF-9A6E-FE3752C7178F}"/>
    <cellStyle name="Comma 9 3 2 3 5 2" xfId="8594" xr:uid="{08F46ABF-A561-4936-B3F5-61FBD05C7E28}"/>
    <cellStyle name="Comma 9 3 2 3 6" xfId="7407" xr:uid="{42AA1DBC-CC10-4ECA-9B62-D64DC5EC0117}"/>
    <cellStyle name="Comma 9 3 2 4" xfId="2344" xr:uid="{075BF675-C955-4F74-8BFA-BDF93BFE5B13}"/>
    <cellStyle name="Comma 9 3 2 4 2" xfId="2345" xr:uid="{82A72329-84A1-4933-BEC1-9D3DC00B7228}"/>
    <cellStyle name="Comma 9 3 2 4 2 2" xfId="2346" xr:uid="{6467C48A-9157-46A2-918E-E921319B89EE}"/>
    <cellStyle name="Comma 9 3 2 4 2 2 2" xfId="5969" xr:uid="{149EEDA1-F80C-4F07-ABB9-A24D4ACF6C75}"/>
    <cellStyle name="Comma 9 3 2 4 2 2 2 2" xfId="10325" xr:uid="{4B63C122-9B50-410F-B5B0-253CEFE5FF7C}"/>
    <cellStyle name="Comma 9 3 2 4 2 2 3" xfId="7417" xr:uid="{1563CE94-645E-4C60-A908-7540EA055296}"/>
    <cellStyle name="Comma 9 3 2 4 2 3" xfId="4889" xr:uid="{1FD73F5F-7AEE-4F4D-8C84-15DBE57EADED}"/>
    <cellStyle name="Comma 9 3 2 4 2 3 2" xfId="9245" xr:uid="{ACD7E711-517A-432E-A789-34C9B2C190E4}"/>
    <cellStyle name="Comma 9 3 2 4 2 4" xfId="7416" xr:uid="{8EFBF1A0-DF6D-4EAE-9476-ADED98CC399E}"/>
    <cellStyle name="Comma 9 3 2 4 3" xfId="2347" xr:uid="{DD799C83-D1E4-45A2-BEF3-4E8B392BE2F5}"/>
    <cellStyle name="Comma 9 3 2 4 3 2" xfId="5429" xr:uid="{ADD10841-A077-4379-8023-5655196FCFDB}"/>
    <cellStyle name="Comma 9 3 2 4 3 2 2" xfId="9785" xr:uid="{59C15B82-DFB2-4438-BA20-7FD3583F79CD}"/>
    <cellStyle name="Comma 9 3 2 4 3 3" xfId="7418" xr:uid="{6E455F13-84D6-43E1-B681-7AE19A79DFE6}"/>
    <cellStyle name="Comma 9 3 2 4 4" xfId="4349" xr:uid="{36D236DF-5D5B-44FB-AFE7-94B1A5343137}"/>
    <cellStyle name="Comma 9 3 2 4 4 2" xfId="8705" xr:uid="{E0F7842B-83DD-4FB5-9428-D88A9EA51A26}"/>
    <cellStyle name="Comma 9 3 2 4 5" xfId="7415" xr:uid="{3C9F65CB-E1EF-4BD3-9764-39C932509FDE}"/>
    <cellStyle name="Comma 9 3 2 5" xfId="2348" xr:uid="{DF5C7E3A-36B3-4437-84F1-854D9EB67352}"/>
    <cellStyle name="Comma 9 3 2 5 2" xfId="2349" xr:uid="{A59C6454-D751-45EB-9987-71BBFA6AE7C0}"/>
    <cellStyle name="Comma 9 3 2 5 2 2" xfId="5699" xr:uid="{2B5B9E64-D4F8-4D00-AC3F-93185FCFA1D6}"/>
    <cellStyle name="Comma 9 3 2 5 2 2 2" xfId="10055" xr:uid="{86213D4B-B959-4C78-B4AC-5C20679ABDCC}"/>
    <cellStyle name="Comma 9 3 2 5 2 3" xfId="7420" xr:uid="{24388568-5DFA-42F7-A180-0C3C05AE9A88}"/>
    <cellStyle name="Comma 9 3 2 5 3" xfId="4619" xr:uid="{A710EB69-975D-4029-BB47-F350C5FF45FF}"/>
    <cellStyle name="Comma 9 3 2 5 3 2" xfId="8975" xr:uid="{233BC209-514F-40C3-8522-C4300638F106}"/>
    <cellStyle name="Comma 9 3 2 5 4" xfId="7419" xr:uid="{EFECDF2E-1ABD-4DE2-A5CC-DE85CE36D682}"/>
    <cellStyle name="Comma 9 3 2 6" xfId="2350" xr:uid="{FF00979D-1F01-4FC4-9319-AA6D96A9966B}"/>
    <cellStyle name="Comma 9 3 2 6 2" xfId="5159" xr:uid="{2E379157-1A9F-4005-9725-8840BA88E2BB}"/>
    <cellStyle name="Comma 9 3 2 6 2 2" xfId="9515" xr:uid="{CBF9BD9B-C3F9-4D77-B2C7-AB6041A5BF2E}"/>
    <cellStyle name="Comma 9 3 2 6 3" xfId="7421" xr:uid="{3EE08694-4D2A-45C1-B35E-E305BB3C626D}"/>
    <cellStyle name="Comma 9 3 2 7" xfId="4058" xr:uid="{EAB95C21-D5A6-461E-A7B1-58652806E392}"/>
    <cellStyle name="Comma 9 3 2 7 2" xfId="8414" xr:uid="{81A09934-6BCB-4709-ACF7-E2CD5206EDB1}"/>
    <cellStyle name="Comma 9 3 2 8" xfId="7398" xr:uid="{FE0C5C7D-2EA6-436E-9027-EE604CA40031}"/>
    <cellStyle name="Comma 9 3 3" xfId="2351" xr:uid="{C6241B73-5B8F-4ED6-9B88-140403D5B46E}"/>
    <cellStyle name="Comma 9 3 3 2" xfId="2352" xr:uid="{405DD02F-0AAE-4644-994A-257DC5FDC383}"/>
    <cellStyle name="Comma 9 3 3 2 2" xfId="2353" xr:uid="{7AE2962F-DCAC-493D-B147-6B4B457DAE61}"/>
    <cellStyle name="Comma 9 3 3 2 2 2" xfId="2354" xr:uid="{37BD2732-2B8F-4A4B-9009-B9A9CC909D8E}"/>
    <cellStyle name="Comma 9 3 3 2 2 2 2" xfId="6104" xr:uid="{D1BE8B83-5AF5-4D33-9872-063E37736F4A}"/>
    <cellStyle name="Comma 9 3 3 2 2 2 2 2" xfId="10460" xr:uid="{5A37E4D3-091A-4D19-B8CC-CD379992CDE9}"/>
    <cellStyle name="Comma 9 3 3 2 2 2 3" xfId="7425" xr:uid="{B61D5644-CA59-48ED-B4F2-9543CE5BA2DE}"/>
    <cellStyle name="Comma 9 3 3 2 2 3" xfId="5024" xr:uid="{A1BCA8A4-480F-49D7-BC73-1F5C8B439AD2}"/>
    <cellStyle name="Comma 9 3 3 2 2 3 2" xfId="9380" xr:uid="{088B1919-37A2-41A4-8B7C-649884B9E052}"/>
    <cellStyle name="Comma 9 3 3 2 2 4" xfId="7424" xr:uid="{0CC4F23B-67D9-4A3F-B920-51BEDBB7C243}"/>
    <cellStyle name="Comma 9 3 3 2 3" xfId="2355" xr:uid="{9EA6CCCE-52CC-4620-98B8-10C80907A205}"/>
    <cellStyle name="Comma 9 3 3 2 3 2" xfId="5564" xr:uid="{BCF7040C-82C6-4660-9515-111E131BBEDF}"/>
    <cellStyle name="Comma 9 3 3 2 3 2 2" xfId="9920" xr:uid="{DCF6130C-0D77-49BB-A49A-04F013E5E7F5}"/>
    <cellStyle name="Comma 9 3 3 2 3 3" xfId="7426" xr:uid="{DAFE1C0D-89A4-4299-A01D-B33507AE1D46}"/>
    <cellStyle name="Comma 9 3 3 2 4" xfId="4484" xr:uid="{ADED7643-FBAA-4AED-9083-5B9961446510}"/>
    <cellStyle name="Comma 9 3 3 2 4 2" xfId="8840" xr:uid="{88D65E5E-4BD4-4D36-91D6-DE3BA8051008}"/>
    <cellStyle name="Comma 9 3 3 2 5" xfId="7423" xr:uid="{6875CA24-3E20-46FD-9D21-FD4A51E5549A}"/>
    <cellStyle name="Comma 9 3 3 3" xfId="2356" xr:uid="{35F65C1E-E86B-49A1-85A6-28774BA6601A}"/>
    <cellStyle name="Comma 9 3 3 3 2" xfId="2357" xr:uid="{7EC5012C-F3B2-4963-AABE-656EB65375EA}"/>
    <cellStyle name="Comma 9 3 3 3 2 2" xfId="5834" xr:uid="{C9F5120F-6980-4918-AB84-5E4F1F4A9851}"/>
    <cellStyle name="Comma 9 3 3 3 2 2 2" xfId="10190" xr:uid="{807BE4E5-5E89-4B65-B115-7EBB28890851}"/>
    <cellStyle name="Comma 9 3 3 3 2 3" xfId="7428" xr:uid="{F302FFB4-4E9F-43A1-BD17-5B4E993CD2B3}"/>
    <cellStyle name="Comma 9 3 3 3 3" xfId="4754" xr:uid="{98E31E6E-0DEC-4336-B3EC-15033BEA07F0}"/>
    <cellStyle name="Comma 9 3 3 3 3 2" xfId="9110" xr:uid="{C6B3DFC2-7812-4AF7-AA87-0467C047C4EE}"/>
    <cellStyle name="Comma 9 3 3 3 4" xfId="7427" xr:uid="{99EEEC3D-68A9-4319-AA63-F78516CD9645}"/>
    <cellStyle name="Comma 9 3 3 4" xfId="2358" xr:uid="{DF26F3A3-BF50-4D8C-AE04-8F2C0A6F6B4A}"/>
    <cellStyle name="Comma 9 3 3 4 2" xfId="5294" xr:uid="{427CFDAC-D044-4E9C-B7A2-20DCE85304E0}"/>
    <cellStyle name="Comma 9 3 3 4 2 2" xfId="9650" xr:uid="{1A5FE946-B085-4D92-B212-03979378F6DD}"/>
    <cellStyle name="Comma 9 3 3 4 3" xfId="7429" xr:uid="{AB40DDB4-79B6-4D25-92AA-C6F88EC91FD5}"/>
    <cellStyle name="Comma 9 3 3 5" xfId="4124" xr:uid="{FE703CC6-1611-4FB7-87E7-F10F20447180}"/>
    <cellStyle name="Comma 9 3 3 5 2" xfId="8480" xr:uid="{066B2368-573E-421F-A5D2-1AB9721F509C}"/>
    <cellStyle name="Comma 9 3 3 6" xfId="7422" xr:uid="{4BB6C1C0-FAC8-4D20-A3E0-97AD3222A603}"/>
    <cellStyle name="Comma 9 3 4" xfId="2359" xr:uid="{331B9879-ECBA-437D-96EA-D2A849E5F6D3}"/>
    <cellStyle name="Comma 9 3 4 2" xfId="2360" xr:uid="{57FF4D42-8B92-401E-8411-A04D19E63C15}"/>
    <cellStyle name="Comma 9 3 4 2 2" xfId="2361" xr:uid="{B1049FF5-B54E-471C-9A7E-09D93CF60E58}"/>
    <cellStyle name="Comma 9 3 4 2 2 2" xfId="2362" xr:uid="{47ACBBF7-C095-49A2-BC71-CF4CF2042297}"/>
    <cellStyle name="Comma 9 3 4 2 2 2 2" xfId="6037" xr:uid="{634066B4-1471-422E-A357-87B63414D687}"/>
    <cellStyle name="Comma 9 3 4 2 2 2 2 2" xfId="10393" xr:uid="{30881BEE-455A-4209-BD38-7B0875205E7B}"/>
    <cellStyle name="Comma 9 3 4 2 2 2 3" xfId="7433" xr:uid="{0D4B575F-9E8E-4C80-A0F0-413AC68DCF2D}"/>
    <cellStyle name="Comma 9 3 4 2 2 3" xfId="4957" xr:uid="{86A7D3D7-95E4-4920-9E07-EFA3191E1777}"/>
    <cellStyle name="Comma 9 3 4 2 2 3 2" xfId="9313" xr:uid="{17909859-3C4A-4E52-B4CE-3B9A120B41A2}"/>
    <cellStyle name="Comma 9 3 4 2 2 4" xfId="7432" xr:uid="{CDA28D91-8DA9-4584-B2F6-3558C9BF82F5}"/>
    <cellStyle name="Comma 9 3 4 2 3" xfId="2363" xr:uid="{78419957-4E59-456E-AD01-650544C8C32D}"/>
    <cellStyle name="Comma 9 3 4 2 3 2" xfId="5497" xr:uid="{83D1E357-3EDA-403B-89F0-41F1DDB66DE1}"/>
    <cellStyle name="Comma 9 3 4 2 3 2 2" xfId="9853" xr:uid="{344F218F-CB66-4723-8A08-4905D41BAB9F}"/>
    <cellStyle name="Comma 9 3 4 2 3 3" xfId="7434" xr:uid="{B942E420-6405-4EC0-827F-54C728FA9EF6}"/>
    <cellStyle name="Comma 9 3 4 2 4" xfId="4417" xr:uid="{D232B689-1552-47DA-86F5-E5F4C581B4E4}"/>
    <cellStyle name="Comma 9 3 4 2 4 2" xfId="8773" xr:uid="{93737AE6-BC32-40F0-9056-34B2C01AF577}"/>
    <cellStyle name="Comma 9 3 4 2 5" xfId="7431" xr:uid="{CF6075DD-D3E7-4789-9950-8AD20F67A2B9}"/>
    <cellStyle name="Comma 9 3 4 3" xfId="2364" xr:uid="{075C82DB-E203-400A-AADE-B2668A5FADD1}"/>
    <cellStyle name="Comma 9 3 4 3 2" xfId="2365" xr:uid="{17F1BA40-F1B7-48E3-A9AC-DDC1B55FD08B}"/>
    <cellStyle name="Comma 9 3 4 3 2 2" xfId="5767" xr:uid="{57C93323-9406-437B-B4AD-9979D5EF3616}"/>
    <cellStyle name="Comma 9 3 4 3 2 2 2" xfId="10123" xr:uid="{54355A9E-B14A-4B6F-843E-EE65DE9654EF}"/>
    <cellStyle name="Comma 9 3 4 3 2 3" xfId="7436" xr:uid="{8C89DA8A-42F3-405B-B0A8-4F5B9CBD1FD4}"/>
    <cellStyle name="Comma 9 3 4 3 3" xfId="4687" xr:uid="{FD65E82D-A401-4DAB-B3BB-5C7666C3FF7A}"/>
    <cellStyle name="Comma 9 3 4 3 3 2" xfId="9043" xr:uid="{77729C39-FDCC-45C6-9DF8-0AECD7B6C7F8}"/>
    <cellStyle name="Comma 9 3 4 3 4" xfId="7435" xr:uid="{827CEDE2-CD2D-401D-A621-F139406DAC35}"/>
    <cellStyle name="Comma 9 3 4 4" xfId="2366" xr:uid="{598159A0-A546-4EBB-B7DA-EE99330B44E7}"/>
    <cellStyle name="Comma 9 3 4 4 2" xfId="5227" xr:uid="{39B53B5D-5E50-41D1-829B-5C7CC787AE7F}"/>
    <cellStyle name="Comma 9 3 4 4 2 2" xfId="9583" xr:uid="{06C070BA-8C75-471F-A137-7B3B24EB079E}"/>
    <cellStyle name="Comma 9 3 4 4 3" xfId="7437" xr:uid="{0384CDDD-0BCA-40A7-917C-7197F736C60F}"/>
    <cellStyle name="Comma 9 3 4 5" xfId="4237" xr:uid="{B7A02903-2386-4AE8-AA72-94F629709DA8}"/>
    <cellStyle name="Comma 9 3 4 5 2" xfId="8593" xr:uid="{8E7F3D41-9811-4C6F-B03C-CE63D83857BD}"/>
    <cellStyle name="Comma 9 3 4 6" xfId="7430" xr:uid="{8866A35B-70A1-4E71-90EE-7F14932701DC}"/>
    <cellStyle name="Comma 9 3 5" xfId="2367" xr:uid="{2ED45AB6-6D88-451E-8DFC-90AFE9F708CD}"/>
    <cellStyle name="Comma 9 3 5 2" xfId="2368" xr:uid="{476B516A-5BB5-4A1F-9315-A9111B6C6883}"/>
    <cellStyle name="Comma 9 3 5 2 2" xfId="2369" xr:uid="{C087FDAC-55D2-462D-A2F8-A4A646CEDBC1}"/>
    <cellStyle name="Comma 9 3 5 2 2 2" xfId="5924" xr:uid="{A54BB363-77C3-45F6-A861-BB9334FA3BCC}"/>
    <cellStyle name="Comma 9 3 5 2 2 2 2" xfId="10280" xr:uid="{7B0B54EB-0631-46E1-AA93-A972414C96AB}"/>
    <cellStyle name="Comma 9 3 5 2 2 3" xfId="7440" xr:uid="{5966BB95-52FE-4894-AE94-A4428F1855E9}"/>
    <cellStyle name="Comma 9 3 5 2 3" xfId="4844" xr:uid="{97A27D46-38A1-439B-85A6-9CB98E8BAD04}"/>
    <cellStyle name="Comma 9 3 5 2 3 2" xfId="9200" xr:uid="{6931CB1C-4C07-40C1-9D5E-4A0352C0ABB0}"/>
    <cellStyle name="Comma 9 3 5 2 4" xfId="7439" xr:uid="{03E14047-D983-4E10-8634-782E06C53B3C}"/>
    <cellStyle name="Comma 9 3 5 3" xfId="2370" xr:uid="{9C7D8F6C-328F-49FD-9351-B5396A89B17D}"/>
    <cellStyle name="Comma 9 3 5 3 2" xfId="5384" xr:uid="{2EB7CCF0-C5A5-4E88-9761-7FF601D65028}"/>
    <cellStyle name="Comma 9 3 5 3 2 2" xfId="9740" xr:uid="{D7F52ED6-605B-4D40-BD9C-A0FC6C4FCFD5}"/>
    <cellStyle name="Comma 9 3 5 3 3" xfId="7441" xr:uid="{DF7462AF-51AB-437E-AB24-A37561C406CA}"/>
    <cellStyle name="Comma 9 3 5 4" xfId="4304" xr:uid="{0418EA57-FE99-48D8-B4B8-0CB34023D23E}"/>
    <cellStyle name="Comma 9 3 5 4 2" xfId="8660" xr:uid="{A9C9E502-2164-4DBA-A765-EF05D10B92EE}"/>
    <cellStyle name="Comma 9 3 5 5" xfId="7438" xr:uid="{EAFFF3FF-6B96-4931-95A8-5E908E1448A5}"/>
    <cellStyle name="Comma 9 3 6" xfId="2371" xr:uid="{2A35B6EA-31D5-4922-970A-10C6F818FBD1}"/>
    <cellStyle name="Comma 9 3 6 2" xfId="2372" xr:uid="{102DEB20-D78F-4146-BB3F-1A6F9E26A7A5}"/>
    <cellStyle name="Comma 9 3 6 2 2" xfId="5654" xr:uid="{BD39A58C-C73D-4340-A8B8-B494E04A9731}"/>
    <cellStyle name="Comma 9 3 6 2 2 2" xfId="10010" xr:uid="{F2600AAE-C285-42A6-B527-6A10777E54D1}"/>
    <cellStyle name="Comma 9 3 6 2 3" xfId="7443" xr:uid="{CB0455CB-ECB7-4DF6-A096-4879E7B87158}"/>
    <cellStyle name="Comma 9 3 6 3" xfId="4574" xr:uid="{2AA08D63-87DC-412A-BF93-EEEDCA3D119C}"/>
    <cellStyle name="Comma 9 3 6 3 2" xfId="8930" xr:uid="{FDDA4A4F-818A-4B17-9473-6E3949F753E5}"/>
    <cellStyle name="Comma 9 3 6 4" xfId="7442" xr:uid="{BDE7AFC3-6246-4D27-AA62-F11599EE882D}"/>
    <cellStyle name="Comma 9 3 7" xfId="2373" xr:uid="{0520AD39-8439-4F38-994F-A5FB74399236}"/>
    <cellStyle name="Comma 9 3 7 2" xfId="5114" xr:uid="{0D0BA94C-50F2-426C-B0E7-084FB91183FB}"/>
    <cellStyle name="Comma 9 3 7 2 2" xfId="9470" xr:uid="{BEB9D226-432A-4BE6-9DFD-99D5DA0FDF4B}"/>
    <cellStyle name="Comma 9 3 7 3" xfId="7444" xr:uid="{B9D01311-E05A-41BE-9C21-00AF20064453}"/>
    <cellStyle name="Comma 9 3 8" xfId="4057" xr:uid="{7BCB95AE-1596-4135-96C1-212F143A1268}"/>
    <cellStyle name="Comma 9 3 8 2" xfId="8413" xr:uid="{BEAFC934-136E-42FE-9897-BDE1ECDDD3D4}"/>
    <cellStyle name="Comma 9 3 9" xfId="7397" xr:uid="{E05CC30A-ACF6-4B91-83A7-14473D8EC108}"/>
    <cellStyle name="Comma 9 4" xfId="2374" xr:uid="{CFF1315C-17B7-4640-8219-C498B35079B0}"/>
    <cellStyle name="Comma 9 4 2" xfId="2375" xr:uid="{0FF9EBDA-24A2-4AA2-9597-BC8FAD8ACDC3}"/>
    <cellStyle name="Comma 9 4 2 2" xfId="2376" xr:uid="{C7FD1BFD-D3A7-4AEB-BD7F-774DD9C9AA17}"/>
    <cellStyle name="Comma 9 4 2 2 2" xfId="2377" xr:uid="{EB4F00A0-342D-495B-BCA5-2C5ACA5D0E84}"/>
    <cellStyle name="Comma 9 4 2 2 2 2" xfId="2378" xr:uid="{EE1D30C2-D7BF-40E1-AA9E-A1857BFB3876}"/>
    <cellStyle name="Comma 9 4 2 2 2 2 2" xfId="2379" xr:uid="{845D1630-C757-4AE9-9BEE-04BA823652A6}"/>
    <cellStyle name="Comma 9 4 2 2 2 2 2 2" xfId="6150" xr:uid="{A8F413A0-0FE7-42B4-85B1-22F5303929E8}"/>
    <cellStyle name="Comma 9 4 2 2 2 2 2 2 2" xfId="10506" xr:uid="{C3B24D93-226E-43BA-81DF-392CE73427D8}"/>
    <cellStyle name="Comma 9 4 2 2 2 2 2 3" xfId="7450" xr:uid="{D4B9D0A5-D1FA-4138-B17F-A4AF4AFBCF5C}"/>
    <cellStyle name="Comma 9 4 2 2 2 2 3" xfId="5070" xr:uid="{66478A7B-7130-4048-8469-2EC3546A3C52}"/>
    <cellStyle name="Comma 9 4 2 2 2 2 3 2" xfId="9426" xr:uid="{88C2573F-216E-42DC-9BF1-036C495E36E3}"/>
    <cellStyle name="Comma 9 4 2 2 2 2 4" xfId="7449" xr:uid="{CF21622A-0963-4DA4-B0B2-098461CB0887}"/>
    <cellStyle name="Comma 9 4 2 2 2 3" xfId="2380" xr:uid="{FF4CF22E-237D-4FB6-9F81-48C28772ADA7}"/>
    <cellStyle name="Comma 9 4 2 2 2 3 2" xfId="5610" xr:uid="{ABCEBE82-C93A-4181-8276-5FFD1D52463C}"/>
    <cellStyle name="Comma 9 4 2 2 2 3 2 2" xfId="9966" xr:uid="{1A14F95D-B30F-4AE9-8421-04F4DD218FA2}"/>
    <cellStyle name="Comma 9 4 2 2 2 3 3" xfId="7451" xr:uid="{43804B6B-CC3B-4C1F-9D7B-2245FB522546}"/>
    <cellStyle name="Comma 9 4 2 2 2 4" xfId="4530" xr:uid="{B2B2D5BF-FFB5-48AD-A08E-2815254BC184}"/>
    <cellStyle name="Comma 9 4 2 2 2 4 2" xfId="8886" xr:uid="{82109D8D-D790-4313-8201-1BFAA6BF9335}"/>
    <cellStyle name="Comma 9 4 2 2 2 5" xfId="7448" xr:uid="{EF518F07-9899-4D2C-A075-AF70EEA0BC1B}"/>
    <cellStyle name="Comma 9 4 2 2 3" xfId="2381" xr:uid="{18D17E70-381F-429E-8730-8BC06D87477A}"/>
    <cellStyle name="Comma 9 4 2 2 3 2" xfId="2382" xr:uid="{59B058C3-3E92-4AE6-8D2B-5B3C3B6840F3}"/>
    <cellStyle name="Comma 9 4 2 2 3 2 2" xfId="5880" xr:uid="{6ED22F99-1B98-4A89-B523-099EB34507A6}"/>
    <cellStyle name="Comma 9 4 2 2 3 2 2 2" xfId="10236" xr:uid="{CEC44896-388E-49F5-AFBE-AAD367FAA745}"/>
    <cellStyle name="Comma 9 4 2 2 3 2 3" xfId="7453" xr:uid="{A30153CD-E50C-430E-843F-7B2E2BBFA3A5}"/>
    <cellStyle name="Comma 9 4 2 2 3 3" xfId="4800" xr:uid="{8084CCE4-01FE-42AF-9291-FFE067DBF3ED}"/>
    <cellStyle name="Comma 9 4 2 2 3 3 2" xfId="9156" xr:uid="{EB7E09DC-B2FC-49E7-99D5-4EF8FF13394D}"/>
    <cellStyle name="Comma 9 4 2 2 3 4" xfId="7452" xr:uid="{8369CE46-A5CD-4462-9246-6D339C6D0588}"/>
    <cellStyle name="Comma 9 4 2 2 4" xfId="2383" xr:uid="{EC8FEB34-7274-4353-B22F-15571F00FDA1}"/>
    <cellStyle name="Comma 9 4 2 2 4 2" xfId="5340" xr:uid="{8463D234-3222-4C20-9C3E-CB114F096534}"/>
    <cellStyle name="Comma 9 4 2 2 4 2 2" xfId="9696" xr:uid="{D09541D0-EE7C-4B83-9874-28361B7AAD8C}"/>
    <cellStyle name="Comma 9 4 2 2 4 3" xfId="7454" xr:uid="{88C12640-8FCD-4887-A94C-D74B47DD32DD}"/>
    <cellStyle name="Comma 9 4 2 2 5" xfId="4170" xr:uid="{7839357A-F370-40D8-8B74-9AEA2B4DF39D}"/>
    <cellStyle name="Comma 9 4 2 2 5 2" xfId="8526" xr:uid="{907ED173-75D2-4BD0-9FAB-D10B6CF16DA1}"/>
    <cellStyle name="Comma 9 4 2 2 6" xfId="7447" xr:uid="{999C23A3-F9F5-42D3-A406-9EF990537E59}"/>
    <cellStyle name="Comma 9 4 2 3" xfId="2384" xr:uid="{19FB5105-138C-4CCE-9D64-5DD903A768C9}"/>
    <cellStyle name="Comma 9 4 2 3 2" xfId="2385" xr:uid="{C66705E6-69C9-494F-A66D-74DD00D2AA8C}"/>
    <cellStyle name="Comma 9 4 2 3 2 2" xfId="2386" xr:uid="{5ADCE222-37BD-4059-B6AB-6023DA04F1BB}"/>
    <cellStyle name="Comma 9 4 2 3 2 2 2" xfId="2387" xr:uid="{7D50FEAE-9205-4812-A982-8EB1B988AE7B}"/>
    <cellStyle name="Comma 9 4 2 3 2 2 2 2" xfId="6040" xr:uid="{044BA99E-CFFE-49C9-8222-1A2D09924D33}"/>
    <cellStyle name="Comma 9 4 2 3 2 2 2 2 2" xfId="10396" xr:uid="{90A27CF1-C50E-4E26-9437-3605CC7E5B7A}"/>
    <cellStyle name="Comma 9 4 2 3 2 2 2 3" xfId="7458" xr:uid="{37B5E592-C1AD-4231-97A6-26D65D5CCB09}"/>
    <cellStyle name="Comma 9 4 2 3 2 2 3" xfId="4960" xr:uid="{96387F92-BF2A-4752-9AA3-CF3AC0AC3F4E}"/>
    <cellStyle name="Comma 9 4 2 3 2 2 3 2" xfId="9316" xr:uid="{40507363-CC15-431D-88C9-A26C5CBF9442}"/>
    <cellStyle name="Comma 9 4 2 3 2 2 4" xfId="7457" xr:uid="{1C9BCCFB-AE46-43EA-98B5-ADFD29EEC779}"/>
    <cellStyle name="Comma 9 4 2 3 2 3" xfId="2388" xr:uid="{9ABFBA2C-147F-457C-9843-F93E8D576C1E}"/>
    <cellStyle name="Comma 9 4 2 3 2 3 2" xfId="5500" xr:uid="{A2DDF077-7980-4531-83C6-12DF3EFEBED1}"/>
    <cellStyle name="Comma 9 4 2 3 2 3 2 2" xfId="9856" xr:uid="{A171D4A7-BBE7-4271-82DE-CDC4A2FD5306}"/>
    <cellStyle name="Comma 9 4 2 3 2 3 3" xfId="7459" xr:uid="{57FAD03D-F10A-49AA-AED3-DA798EEAD14A}"/>
    <cellStyle name="Comma 9 4 2 3 2 4" xfId="4420" xr:uid="{C89C5B61-A41D-42F0-8A27-0BB55D1626A3}"/>
    <cellStyle name="Comma 9 4 2 3 2 4 2" xfId="8776" xr:uid="{D68F04B3-9BC3-4780-A005-C680F8121AA6}"/>
    <cellStyle name="Comma 9 4 2 3 2 5" xfId="7456" xr:uid="{5A34F6F8-2F51-468B-A798-FB5E3503C691}"/>
    <cellStyle name="Comma 9 4 2 3 3" xfId="2389" xr:uid="{B36ACF73-D7D8-4123-A2CE-58AE2166E6CD}"/>
    <cellStyle name="Comma 9 4 2 3 3 2" xfId="2390" xr:uid="{786C330F-DFB5-4169-AB3A-4E1E7AA87B7D}"/>
    <cellStyle name="Comma 9 4 2 3 3 2 2" xfId="5770" xr:uid="{DE1C1F81-DCA4-48BE-809A-FD7F01343CF5}"/>
    <cellStyle name="Comma 9 4 2 3 3 2 2 2" xfId="10126" xr:uid="{DA59E0CD-776B-4DB1-85A6-CFE6A8191D09}"/>
    <cellStyle name="Comma 9 4 2 3 3 2 3" xfId="7461" xr:uid="{6B0251AC-EBDC-4092-B3A9-69DE7E3986E0}"/>
    <cellStyle name="Comma 9 4 2 3 3 3" xfId="4690" xr:uid="{C92C97F5-94AF-424E-A3E1-B8BF2C7728E4}"/>
    <cellStyle name="Comma 9 4 2 3 3 3 2" xfId="9046" xr:uid="{7E065913-D449-4851-9ADF-C8C92DC4F3E2}"/>
    <cellStyle name="Comma 9 4 2 3 3 4" xfId="7460" xr:uid="{F5012019-0081-44BC-BE9A-4B38805F8D0C}"/>
    <cellStyle name="Comma 9 4 2 3 4" xfId="2391" xr:uid="{D84F7B5D-770A-4EF5-87E8-4AB4EBD2A692}"/>
    <cellStyle name="Comma 9 4 2 3 4 2" xfId="5230" xr:uid="{E7D9E302-D01B-40E6-A674-1D0264B31AC1}"/>
    <cellStyle name="Comma 9 4 2 3 4 2 2" xfId="9586" xr:uid="{54F25806-3B1D-4284-83D9-2EFE34733AAD}"/>
    <cellStyle name="Comma 9 4 2 3 4 3" xfId="7462" xr:uid="{71E287BD-5B3F-4ED8-999B-CACCDFD5F708}"/>
    <cellStyle name="Comma 9 4 2 3 5" xfId="4240" xr:uid="{28B5C5FF-26A0-4005-8CBD-D1794177A7EC}"/>
    <cellStyle name="Comma 9 4 2 3 5 2" xfId="8596" xr:uid="{B159291A-7AA8-415C-A7B3-9286BCC8FD36}"/>
    <cellStyle name="Comma 9 4 2 3 6" xfId="7455" xr:uid="{0A2A0689-306F-40BF-973B-FA6098E0C90A}"/>
    <cellStyle name="Comma 9 4 2 4" xfId="2392" xr:uid="{52273EDD-4D93-483A-8B50-FC7E206CF6EF}"/>
    <cellStyle name="Comma 9 4 2 4 2" xfId="2393" xr:uid="{E8947254-FC55-46E5-ADDC-9154C5393CD9}"/>
    <cellStyle name="Comma 9 4 2 4 2 2" xfId="2394" xr:uid="{C9CFC959-DAEB-40C2-BB68-3DD71CD05D47}"/>
    <cellStyle name="Comma 9 4 2 4 2 2 2" xfId="5970" xr:uid="{361B3099-62DC-4DE3-A715-B3B383373C4A}"/>
    <cellStyle name="Comma 9 4 2 4 2 2 2 2" xfId="10326" xr:uid="{FBFBDA73-E0B7-4DA2-BC79-ADDCD231F04B}"/>
    <cellStyle name="Comma 9 4 2 4 2 2 3" xfId="7465" xr:uid="{DF7CE9BB-BD98-4041-BCED-F296367B91AA}"/>
    <cellStyle name="Comma 9 4 2 4 2 3" xfId="4890" xr:uid="{09917E1D-0DE4-47D5-ABAD-C7BD9DA64B94}"/>
    <cellStyle name="Comma 9 4 2 4 2 3 2" xfId="9246" xr:uid="{50A6BD92-23E0-495D-BD4E-4449EFA8EB49}"/>
    <cellStyle name="Comma 9 4 2 4 2 4" xfId="7464" xr:uid="{DDAAD8DA-623A-4CD4-80C3-A0CEB3869869}"/>
    <cellStyle name="Comma 9 4 2 4 3" xfId="2395" xr:uid="{8369E3F6-7B6C-4B78-9AA2-AC9CFFFBE824}"/>
    <cellStyle name="Comma 9 4 2 4 3 2" xfId="5430" xr:uid="{23C3B76B-894A-4E3D-A7BC-58EC1D5F9F62}"/>
    <cellStyle name="Comma 9 4 2 4 3 2 2" xfId="9786" xr:uid="{41DB2348-AB57-406A-A053-24BA585D3511}"/>
    <cellStyle name="Comma 9 4 2 4 3 3" xfId="7466" xr:uid="{0279BA15-19D8-4EF3-A58C-1B71BD951EC7}"/>
    <cellStyle name="Comma 9 4 2 4 4" xfId="4350" xr:uid="{84BD8F3A-5BAA-4E3A-9BDC-B9681158C810}"/>
    <cellStyle name="Comma 9 4 2 4 4 2" xfId="8706" xr:uid="{286A2BAE-A4A9-4B83-91CF-D69CAD1ACDAD}"/>
    <cellStyle name="Comma 9 4 2 4 5" xfId="7463" xr:uid="{FEF06100-1FAA-4E66-BB1B-1B40E2CB6C7F}"/>
    <cellStyle name="Comma 9 4 2 5" xfId="2396" xr:uid="{7073F0D6-A1B0-40EC-A4BB-2D8D172CC057}"/>
    <cellStyle name="Comma 9 4 2 5 2" xfId="2397" xr:uid="{C64ECB4B-21FA-470F-9E17-5636320CE05D}"/>
    <cellStyle name="Comma 9 4 2 5 2 2" xfId="5700" xr:uid="{B79B4AD7-80C9-4112-A391-CF12B21BDD48}"/>
    <cellStyle name="Comma 9 4 2 5 2 2 2" xfId="10056" xr:uid="{1805B54D-199B-431C-B774-BE4034984A8C}"/>
    <cellStyle name="Comma 9 4 2 5 2 3" xfId="7468" xr:uid="{EEAF9DA9-D9FB-41BC-A156-B1149579BD4C}"/>
    <cellStyle name="Comma 9 4 2 5 3" xfId="4620" xr:uid="{C4E2C99B-66BA-4B96-A6A7-1D095D526A29}"/>
    <cellStyle name="Comma 9 4 2 5 3 2" xfId="8976" xr:uid="{65D0EDE5-D042-4874-B81B-5663EB36CA41}"/>
    <cellStyle name="Comma 9 4 2 5 4" xfId="7467" xr:uid="{B9805423-D3C3-4EC0-A6DE-71F269DEBA56}"/>
    <cellStyle name="Comma 9 4 2 6" xfId="2398" xr:uid="{7967B1E4-F9F4-4604-B4D6-C4159F18E254}"/>
    <cellStyle name="Comma 9 4 2 6 2" xfId="5160" xr:uid="{CA9CC72D-C207-48C8-A72E-0FDD2E0DFCAF}"/>
    <cellStyle name="Comma 9 4 2 6 2 2" xfId="9516" xr:uid="{9209F179-15A1-4658-84FA-55836CF805A4}"/>
    <cellStyle name="Comma 9 4 2 6 3" xfId="7469" xr:uid="{9415D4F2-1C78-45EF-923C-9B47698D0E3E}"/>
    <cellStyle name="Comma 9 4 2 7" xfId="4060" xr:uid="{F2F99473-37FD-4ED9-969C-E1F72FF723DE}"/>
    <cellStyle name="Comma 9 4 2 7 2" xfId="8416" xr:uid="{DBD97F6F-087C-43CF-8F36-4C8E2682959E}"/>
    <cellStyle name="Comma 9 4 2 8" xfId="7446" xr:uid="{538C6409-6FE7-40CA-A0F4-4CEC2955D9EE}"/>
    <cellStyle name="Comma 9 4 3" xfId="2399" xr:uid="{ED01BA80-FA11-45F9-A0F3-83AE510B0DDC}"/>
    <cellStyle name="Comma 9 4 3 2" xfId="2400" xr:uid="{0FF28389-EE6F-472B-9EBB-AA8E49A8CCA7}"/>
    <cellStyle name="Comma 9 4 3 2 2" xfId="2401" xr:uid="{4C50B2EC-721D-4D71-8938-88D4E3E1E43C}"/>
    <cellStyle name="Comma 9 4 3 2 2 2" xfId="2402" xr:uid="{6DE79F61-082F-4F4B-BF6C-398E2DB6FF02}"/>
    <cellStyle name="Comma 9 4 3 2 2 2 2" xfId="6105" xr:uid="{63047501-B331-494D-9D24-EDADA0F63D28}"/>
    <cellStyle name="Comma 9 4 3 2 2 2 2 2" xfId="10461" xr:uid="{CD9B6585-5EBC-4250-AA01-07DFA6FEEB91}"/>
    <cellStyle name="Comma 9 4 3 2 2 2 3" xfId="7473" xr:uid="{0B397F2A-533B-4E1C-BE6B-DEE50F380F51}"/>
    <cellStyle name="Comma 9 4 3 2 2 3" xfId="5025" xr:uid="{D27AF792-014E-44F3-A27F-D5E667C5685F}"/>
    <cellStyle name="Comma 9 4 3 2 2 3 2" xfId="9381" xr:uid="{DB38AEFB-EC7E-46A6-917F-9B86A089CEDA}"/>
    <cellStyle name="Comma 9 4 3 2 2 4" xfId="7472" xr:uid="{891819CA-D278-4044-8844-1E29A38D2DAF}"/>
    <cellStyle name="Comma 9 4 3 2 3" xfId="2403" xr:uid="{CE0CAF94-D215-413E-9954-C18E2F0FC07F}"/>
    <cellStyle name="Comma 9 4 3 2 3 2" xfId="5565" xr:uid="{6FD8CED8-AD13-467D-B74E-EEC0B53D21E0}"/>
    <cellStyle name="Comma 9 4 3 2 3 2 2" xfId="9921" xr:uid="{4363F03B-2423-463A-9457-2B82958015C0}"/>
    <cellStyle name="Comma 9 4 3 2 3 3" xfId="7474" xr:uid="{FE757161-0238-404F-9151-EF7DC4D8ADFB}"/>
    <cellStyle name="Comma 9 4 3 2 4" xfId="4485" xr:uid="{443FB72F-2F4D-4126-8761-4B4584BC1858}"/>
    <cellStyle name="Comma 9 4 3 2 4 2" xfId="8841" xr:uid="{4CE12AE1-C583-4080-B4D5-6FD3C3F513E5}"/>
    <cellStyle name="Comma 9 4 3 2 5" xfId="7471" xr:uid="{6DC5FDE1-D992-4D34-A52C-406DA132DAFB}"/>
    <cellStyle name="Comma 9 4 3 3" xfId="2404" xr:uid="{B3C40FF9-4178-498F-8CA7-BFD63D000839}"/>
    <cellStyle name="Comma 9 4 3 3 2" xfId="2405" xr:uid="{9DDB3D24-0761-41D1-82BD-215A79C54261}"/>
    <cellStyle name="Comma 9 4 3 3 2 2" xfId="5835" xr:uid="{129C52E5-5AA6-4555-8944-3BFCDC91564C}"/>
    <cellStyle name="Comma 9 4 3 3 2 2 2" xfId="10191" xr:uid="{2399A1C7-A514-4719-A996-884344423C6B}"/>
    <cellStyle name="Comma 9 4 3 3 2 3" xfId="7476" xr:uid="{AAD2BA11-FE02-4B55-9F0F-F2B55D74F71B}"/>
    <cellStyle name="Comma 9 4 3 3 3" xfId="4755" xr:uid="{EB8DB141-23AF-4319-866A-6A581146FB40}"/>
    <cellStyle name="Comma 9 4 3 3 3 2" xfId="9111" xr:uid="{C277FE8F-8753-44B5-AF49-A3A8152D0E27}"/>
    <cellStyle name="Comma 9 4 3 3 4" xfId="7475" xr:uid="{B51875AA-87B9-43AC-9DDD-B4D922D73F54}"/>
    <cellStyle name="Comma 9 4 3 4" xfId="2406" xr:uid="{DE3505B4-F9C0-4245-9F33-16A8909D5ED1}"/>
    <cellStyle name="Comma 9 4 3 4 2" xfId="5295" xr:uid="{0C935AE5-8FAE-4156-A794-2B0B85E05CFA}"/>
    <cellStyle name="Comma 9 4 3 4 2 2" xfId="9651" xr:uid="{CC348855-8D8E-4306-8CBB-93A4B0CA193F}"/>
    <cellStyle name="Comma 9 4 3 4 3" xfId="7477" xr:uid="{D8EF8188-557D-4DE6-90C6-9F4519EF6047}"/>
    <cellStyle name="Comma 9 4 3 5" xfId="4125" xr:uid="{28BEE108-CCA6-4E55-BD08-C2B37822BB49}"/>
    <cellStyle name="Comma 9 4 3 5 2" xfId="8481" xr:uid="{564F0FDC-6747-473C-AA35-56BE90893B05}"/>
    <cellStyle name="Comma 9 4 3 6" xfId="7470" xr:uid="{53C9912B-A2F6-439E-AEA7-47D567495CA2}"/>
    <cellStyle name="Comma 9 4 4" xfId="2407" xr:uid="{F4B7148B-D706-4FF4-A997-AAB410CE079A}"/>
    <cellStyle name="Comma 9 4 4 2" xfId="2408" xr:uid="{441F99E0-448A-4818-B657-32B2D7C7E049}"/>
    <cellStyle name="Comma 9 4 4 2 2" xfId="2409" xr:uid="{4C796B3C-D52D-43A9-BACE-57FE9586F4BB}"/>
    <cellStyle name="Comma 9 4 4 2 2 2" xfId="2410" xr:uid="{109103FB-A994-4B71-B180-8E628BBF9390}"/>
    <cellStyle name="Comma 9 4 4 2 2 2 2" xfId="6039" xr:uid="{226A35D0-623C-4510-A125-72806E3D6D90}"/>
    <cellStyle name="Comma 9 4 4 2 2 2 2 2" xfId="10395" xr:uid="{E0335BA3-C367-4B7B-9203-796D987903A0}"/>
    <cellStyle name="Comma 9 4 4 2 2 2 3" xfId="7481" xr:uid="{B6278E22-FF3E-438B-8B69-7BCE90C01B00}"/>
    <cellStyle name="Comma 9 4 4 2 2 3" xfId="4959" xr:uid="{0E12DB78-CAA3-4E70-A751-3D6AF42E9ECD}"/>
    <cellStyle name="Comma 9 4 4 2 2 3 2" xfId="9315" xr:uid="{E09FC30B-6E4E-49D4-A8ED-5F883DD9D021}"/>
    <cellStyle name="Comma 9 4 4 2 2 4" xfId="7480" xr:uid="{F28E0F5D-0609-48A6-8A95-9543CB4BB50F}"/>
    <cellStyle name="Comma 9 4 4 2 3" xfId="2411" xr:uid="{82D6AEDC-8FC3-484D-887D-4D08B68F217F}"/>
    <cellStyle name="Comma 9 4 4 2 3 2" xfId="5499" xr:uid="{2A052577-6242-4C63-B30B-A5A822EE9720}"/>
    <cellStyle name="Comma 9 4 4 2 3 2 2" xfId="9855" xr:uid="{E2A0E467-9101-4B9C-9E79-7E964019D7C9}"/>
    <cellStyle name="Comma 9 4 4 2 3 3" xfId="7482" xr:uid="{71DF8377-7E8B-4963-B604-2F09EE4147C0}"/>
    <cellStyle name="Comma 9 4 4 2 4" xfId="4419" xr:uid="{6FD2F6DD-C755-4B07-A023-4C24DCAEFDE7}"/>
    <cellStyle name="Comma 9 4 4 2 4 2" xfId="8775" xr:uid="{2CD0F5BE-9B0B-4B87-A6FA-AE7C5F8F7509}"/>
    <cellStyle name="Comma 9 4 4 2 5" xfId="7479" xr:uid="{696E6447-7DB9-484F-8DF1-69B818F7D733}"/>
    <cellStyle name="Comma 9 4 4 3" xfId="2412" xr:uid="{F8C2EC91-837A-49B6-AA81-806A44EE7F84}"/>
    <cellStyle name="Comma 9 4 4 3 2" xfId="2413" xr:uid="{1128E621-93C9-4F9A-8204-E3657934F16E}"/>
    <cellStyle name="Comma 9 4 4 3 2 2" xfId="5769" xr:uid="{A42814EB-8A8B-4D7E-A3DD-54B118BCDD09}"/>
    <cellStyle name="Comma 9 4 4 3 2 2 2" xfId="10125" xr:uid="{E50695B4-811A-409F-A27D-261AF6AD63BC}"/>
    <cellStyle name="Comma 9 4 4 3 2 3" xfId="7484" xr:uid="{446F6B68-367D-4795-9CAC-909DE3DAFF4B}"/>
    <cellStyle name="Comma 9 4 4 3 3" xfId="4689" xr:uid="{B915DBCE-30C6-4235-A4EC-DAF8E7125085}"/>
    <cellStyle name="Comma 9 4 4 3 3 2" xfId="9045" xr:uid="{467B0410-BC86-43BB-A67B-CEFF3B83FCF3}"/>
    <cellStyle name="Comma 9 4 4 3 4" xfId="7483" xr:uid="{C08D9231-51A3-4353-9012-078216485341}"/>
    <cellStyle name="Comma 9 4 4 4" xfId="2414" xr:uid="{FA2540AA-ADB3-43F0-9CDC-58A84C490B13}"/>
    <cellStyle name="Comma 9 4 4 4 2" xfId="5229" xr:uid="{72BB7CA9-120B-47AE-8DB6-CAF450CC56F8}"/>
    <cellStyle name="Comma 9 4 4 4 2 2" xfId="9585" xr:uid="{AED167CF-91EA-4B9F-A7B6-99BF818C6368}"/>
    <cellStyle name="Comma 9 4 4 4 3" xfId="7485" xr:uid="{0CAF6F45-2527-40E1-B737-7C294B3A56D7}"/>
    <cellStyle name="Comma 9 4 4 5" xfId="4239" xr:uid="{C885EBDD-9A54-462E-9A6E-990F6F294329}"/>
    <cellStyle name="Comma 9 4 4 5 2" xfId="8595" xr:uid="{C5963BCA-7B97-48B0-9CE1-58E8D1E30C5D}"/>
    <cellStyle name="Comma 9 4 4 6" xfId="7478" xr:uid="{0FD1818E-7DCD-4632-A612-5D5DB3EE58AB}"/>
    <cellStyle name="Comma 9 4 5" xfId="2415" xr:uid="{2B59861B-04EF-4804-8A49-992C1007880C}"/>
    <cellStyle name="Comma 9 4 5 2" xfId="2416" xr:uid="{76C72AC7-B7D6-4380-A35E-AC9560F74654}"/>
    <cellStyle name="Comma 9 4 5 2 2" xfId="2417" xr:uid="{0CA45772-3978-4719-9C66-FB9758C3FBC9}"/>
    <cellStyle name="Comma 9 4 5 2 2 2" xfId="5925" xr:uid="{2B069188-D813-429B-830A-3A3DB17BAF28}"/>
    <cellStyle name="Comma 9 4 5 2 2 2 2" xfId="10281" xr:uid="{D2738822-53A6-4ECD-829E-3BDA719A82D8}"/>
    <cellStyle name="Comma 9 4 5 2 2 3" xfId="7488" xr:uid="{1DA0B10D-BB55-4101-ACDA-C7F6C42E4129}"/>
    <cellStyle name="Comma 9 4 5 2 3" xfId="4845" xr:uid="{8358A46C-CD99-40F2-8B18-2F26398BDA3C}"/>
    <cellStyle name="Comma 9 4 5 2 3 2" xfId="9201" xr:uid="{DC2BF409-EF77-4E51-B5D9-C998033EB612}"/>
    <cellStyle name="Comma 9 4 5 2 4" xfId="7487" xr:uid="{85717AAA-F1EE-47D2-8BB3-6EAD1ECC0660}"/>
    <cellStyle name="Comma 9 4 5 3" xfId="2418" xr:uid="{78852561-184A-4122-82CA-5A1478831346}"/>
    <cellStyle name="Comma 9 4 5 3 2" xfId="5385" xr:uid="{B675D475-C8D3-4D56-956D-0D02DFF52E14}"/>
    <cellStyle name="Comma 9 4 5 3 2 2" xfId="9741" xr:uid="{F733F127-2E6E-4F7D-8239-FD95FA400FEE}"/>
    <cellStyle name="Comma 9 4 5 3 3" xfId="7489" xr:uid="{8F357E41-7DD8-4ACE-B971-33E82046ACC0}"/>
    <cellStyle name="Comma 9 4 5 4" xfId="4305" xr:uid="{20DEBFC4-0FEF-49F6-BE0B-AAC2698A5B00}"/>
    <cellStyle name="Comma 9 4 5 4 2" xfId="8661" xr:uid="{5E198589-937D-476B-A0E4-60F08D7CF229}"/>
    <cellStyle name="Comma 9 4 5 5" xfId="7486" xr:uid="{601618F6-316F-4EAE-AFE6-CA5E5E6963BE}"/>
    <cellStyle name="Comma 9 4 6" xfId="2419" xr:uid="{4169B8D3-9F04-4402-B778-8393C4DA0D46}"/>
    <cellStyle name="Comma 9 4 6 2" xfId="2420" xr:uid="{4B8211E5-642C-44A0-9274-E2B24060576C}"/>
    <cellStyle name="Comma 9 4 6 2 2" xfId="5655" xr:uid="{27B77B3C-8711-4CC8-82FE-2F8B09EA1048}"/>
    <cellStyle name="Comma 9 4 6 2 2 2" xfId="10011" xr:uid="{130D7D86-3627-4131-B0B5-80F33D402C45}"/>
    <cellStyle name="Comma 9 4 6 2 3" xfId="7491" xr:uid="{AC3B858F-33BA-49DD-9089-F56C029E7A84}"/>
    <cellStyle name="Comma 9 4 6 3" xfId="4575" xr:uid="{547D8D69-5265-4641-A308-5898E6FC066D}"/>
    <cellStyle name="Comma 9 4 6 3 2" xfId="8931" xr:uid="{F7C9B86B-BD04-4D94-8B71-D8CD0029299C}"/>
    <cellStyle name="Comma 9 4 6 4" xfId="7490" xr:uid="{116059E0-27F4-47CE-98F8-E60245CB409F}"/>
    <cellStyle name="Comma 9 4 7" xfId="2421" xr:uid="{72508517-CB93-4D26-98C8-65E48063DAB9}"/>
    <cellStyle name="Comma 9 4 7 2" xfId="5115" xr:uid="{26EDDB52-FAF5-4516-9EA2-43E50E4A3A03}"/>
    <cellStyle name="Comma 9 4 7 2 2" xfId="9471" xr:uid="{3679C1B6-C5F3-47C9-BA5E-8CA1EF793476}"/>
    <cellStyle name="Comma 9 4 7 3" xfId="7492" xr:uid="{16DDC54F-BC73-4912-9665-363B7D62B380}"/>
    <cellStyle name="Comma 9 4 8" xfId="4059" xr:uid="{D48463A6-289E-4992-A837-79D141649DA4}"/>
    <cellStyle name="Comma 9 4 8 2" xfId="8415" xr:uid="{ECD216A9-77A9-4D5E-A1B3-C40B4E69D46A}"/>
    <cellStyle name="Comma 9 4 9" xfId="7445" xr:uid="{980C9861-E872-423C-A269-C084FABA3531}"/>
    <cellStyle name="Comma 9 5" xfId="2422" xr:uid="{48A228A0-4B40-4839-8556-CF7A349727A4}"/>
    <cellStyle name="Comma 9 5 2" xfId="2423" xr:uid="{DDE039DF-2F3B-444E-BAFF-E99AA0A2C745}"/>
    <cellStyle name="Comma 9 5 2 2" xfId="2424" xr:uid="{99C6EDC0-3923-4EBE-B6E1-B94383690315}"/>
    <cellStyle name="Comma 9 5 2 2 2" xfId="2425" xr:uid="{B3592FEE-3641-4E78-BAB3-07A57D3BB49E}"/>
    <cellStyle name="Comma 9 5 2 2 2 2" xfId="2426" xr:uid="{122CCF1E-A288-496C-9FC5-D7FC9FA63BDE}"/>
    <cellStyle name="Comma 9 5 2 2 2 2 2" xfId="6147" xr:uid="{CFDA3F85-5AE1-4A61-A8B1-ABDC76AF6949}"/>
    <cellStyle name="Comma 9 5 2 2 2 2 2 2" xfId="10503" xr:uid="{90E28633-8F7B-4702-A747-AA50188B1170}"/>
    <cellStyle name="Comma 9 5 2 2 2 2 3" xfId="7497" xr:uid="{4959FD29-17AA-47CB-94C9-16CF1FC6AB1C}"/>
    <cellStyle name="Comma 9 5 2 2 2 3" xfId="5067" xr:uid="{462A78B9-5112-4F2F-B340-8EC0452CDE0D}"/>
    <cellStyle name="Comma 9 5 2 2 2 3 2" xfId="9423" xr:uid="{2758B5D4-FBDF-41E6-9F4A-D715C7AD9607}"/>
    <cellStyle name="Comma 9 5 2 2 2 4" xfId="7496" xr:uid="{F1484CFC-A86E-4814-9F71-10637F92C114}"/>
    <cellStyle name="Comma 9 5 2 2 3" xfId="2427" xr:uid="{90AE8BEE-EE6B-4990-8B17-8ECFCDA0F963}"/>
    <cellStyle name="Comma 9 5 2 2 3 2" xfId="5607" xr:uid="{E6BDA631-CB5A-46EF-9B31-C1937FEEE020}"/>
    <cellStyle name="Comma 9 5 2 2 3 2 2" xfId="9963" xr:uid="{5DE7053D-F51B-4BB7-A60F-197CABA3D861}"/>
    <cellStyle name="Comma 9 5 2 2 3 3" xfId="7498" xr:uid="{5AAB641C-37CD-4E59-AA53-EFC94C8E2D36}"/>
    <cellStyle name="Comma 9 5 2 2 4" xfId="4527" xr:uid="{554A0582-6C9F-414C-B3E9-852884FFDEDC}"/>
    <cellStyle name="Comma 9 5 2 2 4 2" xfId="8883" xr:uid="{3AA183D7-3694-4212-B0D6-65EB4FDA4578}"/>
    <cellStyle name="Comma 9 5 2 2 5" xfId="7495" xr:uid="{B2B69AFE-D53D-46E7-AE51-2338927A6B87}"/>
    <cellStyle name="Comma 9 5 2 3" xfId="2428" xr:uid="{A7A7CB95-22EA-4863-A61F-9BFC514D015A}"/>
    <cellStyle name="Comma 9 5 2 3 2" xfId="2429" xr:uid="{13AE56EF-091B-4EBF-9FB2-F1CAEBF0C4CD}"/>
    <cellStyle name="Comma 9 5 2 3 2 2" xfId="5877" xr:uid="{4BB6CF33-F770-4902-84ED-5B9C6B99F530}"/>
    <cellStyle name="Comma 9 5 2 3 2 2 2" xfId="10233" xr:uid="{292E941A-78D9-42E4-9E46-3B528A0F43BF}"/>
    <cellStyle name="Comma 9 5 2 3 2 3" xfId="7500" xr:uid="{E68857AE-FDA9-4E7A-931D-22A1310A73D3}"/>
    <cellStyle name="Comma 9 5 2 3 3" xfId="4797" xr:uid="{A8F7B5A6-BE94-4240-9C7C-021661814DAB}"/>
    <cellStyle name="Comma 9 5 2 3 3 2" xfId="9153" xr:uid="{63528957-D3A4-4D4A-88E9-92307FC3DC70}"/>
    <cellStyle name="Comma 9 5 2 3 4" xfId="7499" xr:uid="{0558AE3C-2689-401A-99AB-A439A1EA3167}"/>
    <cellStyle name="Comma 9 5 2 4" xfId="2430" xr:uid="{B310D078-5810-4FBA-8B89-304BCC7B6DD0}"/>
    <cellStyle name="Comma 9 5 2 4 2" xfId="5337" xr:uid="{3B9AB0D1-F945-41A9-A703-C5A7BC9F4305}"/>
    <cellStyle name="Comma 9 5 2 4 2 2" xfId="9693" xr:uid="{52DE1C0D-4242-4CC0-9E16-7C650A8F2129}"/>
    <cellStyle name="Comma 9 5 2 4 3" xfId="7501" xr:uid="{9263DC03-0E80-4ED1-B31D-ADA4056AF3EA}"/>
    <cellStyle name="Comma 9 5 2 5" xfId="4167" xr:uid="{BD7D7AD3-4751-4210-B320-B261F2427658}"/>
    <cellStyle name="Comma 9 5 2 5 2" xfId="8523" xr:uid="{55ABF737-378B-4CD1-B1AA-C9FFA95364D7}"/>
    <cellStyle name="Comma 9 5 2 6" xfId="7494" xr:uid="{517FE5FE-00F5-4805-882F-A646CAF60061}"/>
    <cellStyle name="Comma 9 5 3" xfId="2431" xr:uid="{0A164B36-B9B4-48A1-B7B2-E6837B868A89}"/>
    <cellStyle name="Comma 9 5 3 2" xfId="2432" xr:uid="{D45303ED-95CB-4E00-A350-B82748ED430E}"/>
    <cellStyle name="Comma 9 5 3 2 2" xfId="2433" xr:uid="{767B8A24-14E3-4616-A4FC-F905BB71096C}"/>
    <cellStyle name="Comma 9 5 3 2 2 2" xfId="2434" xr:uid="{C3350BA5-2763-4CDD-B0BD-5F3D4B2C21C7}"/>
    <cellStyle name="Comma 9 5 3 2 2 2 2" xfId="6041" xr:uid="{B8EAF0F0-3EE0-4817-A4D6-FF0C27F2473D}"/>
    <cellStyle name="Comma 9 5 3 2 2 2 2 2" xfId="10397" xr:uid="{6675FE13-17C1-4229-887E-8F88943988DA}"/>
    <cellStyle name="Comma 9 5 3 2 2 2 3" xfId="7505" xr:uid="{0E3F0672-639F-4740-A3A9-F1E188EFBD49}"/>
    <cellStyle name="Comma 9 5 3 2 2 3" xfId="4961" xr:uid="{71C5C30C-E0D4-4A07-A7F5-F07BF1B5ECFE}"/>
    <cellStyle name="Comma 9 5 3 2 2 3 2" xfId="9317" xr:uid="{84955F0F-E509-421C-A225-A14CF064D578}"/>
    <cellStyle name="Comma 9 5 3 2 2 4" xfId="7504" xr:uid="{5BD9389C-E880-497F-B7E8-9B2B0D59C49D}"/>
    <cellStyle name="Comma 9 5 3 2 3" xfId="2435" xr:uid="{DB1D5027-B683-40A5-BF10-D691FBDD2751}"/>
    <cellStyle name="Comma 9 5 3 2 3 2" xfId="5501" xr:uid="{E0961B17-E8E9-400F-8AF9-A3CE4B056C3E}"/>
    <cellStyle name="Comma 9 5 3 2 3 2 2" xfId="9857" xr:uid="{C30C18E5-E3E8-435C-80FA-F89B970BFD2C}"/>
    <cellStyle name="Comma 9 5 3 2 3 3" xfId="7506" xr:uid="{A0C75A11-1E68-42F2-9D9A-60EBED987880}"/>
    <cellStyle name="Comma 9 5 3 2 4" xfId="4421" xr:uid="{445591F8-EB9B-4760-829A-2F7C515EB513}"/>
    <cellStyle name="Comma 9 5 3 2 4 2" xfId="8777" xr:uid="{60B52985-36BD-4697-B9CA-59D8D4AB7D8A}"/>
    <cellStyle name="Comma 9 5 3 2 5" xfId="7503" xr:uid="{6566BB43-B498-42E0-B71C-ED7BBB64A573}"/>
    <cellStyle name="Comma 9 5 3 3" xfId="2436" xr:uid="{541D1BF1-D9D3-49AA-83DB-F6E78D772FFE}"/>
    <cellStyle name="Comma 9 5 3 3 2" xfId="2437" xr:uid="{B52DA376-B6A7-4A7C-9C4E-2349A728466E}"/>
    <cellStyle name="Comma 9 5 3 3 2 2" xfId="5771" xr:uid="{E39C9455-E7B1-436E-90F8-00B2245B4110}"/>
    <cellStyle name="Comma 9 5 3 3 2 2 2" xfId="10127" xr:uid="{62AFBE8C-8BF0-4493-B6B0-A0457ACEA140}"/>
    <cellStyle name="Comma 9 5 3 3 2 3" xfId="7508" xr:uid="{028DD79C-5188-4940-8ADA-7C7F52C1C393}"/>
    <cellStyle name="Comma 9 5 3 3 3" xfId="4691" xr:uid="{4D63CE3F-5FBC-4B55-B743-451EF69A9587}"/>
    <cellStyle name="Comma 9 5 3 3 3 2" xfId="9047" xr:uid="{38CDDB2A-39DE-4E50-882C-EA8E6561B738}"/>
    <cellStyle name="Comma 9 5 3 3 4" xfId="7507" xr:uid="{5AD4FFAB-A292-4D00-AD00-A6CCE0A8FA37}"/>
    <cellStyle name="Comma 9 5 3 4" xfId="2438" xr:uid="{8ABEDFC2-2334-49F0-A705-F813EF8373E2}"/>
    <cellStyle name="Comma 9 5 3 4 2" xfId="5231" xr:uid="{C4C5A21A-C7D1-455C-85D2-52C2A2223561}"/>
    <cellStyle name="Comma 9 5 3 4 2 2" xfId="9587" xr:uid="{32D11ACA-F47B-401E-8CEA-06A6B460251E}"/>
    <cellStyle name="Comma 9 5 3 4 3" xfId="7509" xr:uid="{ED024B61-3BAA-40CA-80A8-CD56C411DF1C}"/>
    <cellStyle name="Comma 9 5 3 5" xfId="4241" xr:uid="{753047F5-43D3-4ACB-AD49-97DFA3648130}"/>
    <cellStyle name="Comma 9 5 3 5 2" xfId="8597" xr:uid="{A728116F-7DE3-4D7C-9C54-C5E461E8B599}"/>
    <cellStyle name="Comma 9 5 3 6" xfId="7502" xr:uid="{1459632A-D958-44BE-B09A-44834F5FF01B}"/>
    <cellStyle name="Comma 9 5 4" xfId="2439" xr:uid="{E226A9F1-7B34-4A5C-838D-888231B21183}"/>
    <cellStyle name="Comma 9 5 4 2" xfId="2440" xr:uid="{EBCD57AC-FD5A-4148-932F-365D71888E04}"/>
    <cellStyle name="Comma 9 5 4 2 2" xfId="2441" xr:uid="{EB0EE3E6-DF51-41BC-B468-662D942A1620}"/>
    <cellStyle name="Comma 9 5 4 2 2 2" xfId="5967" xr:uid="{C4185F1A-81E0-4542-AF36-5127819AD662}"/>
    <cellStyle name="Comma 9 5 4 2 2 2 2" xfId="10323" xr:uid="{4C62D076-8BF6-444C-9D7D-FB0381CA7267}"/>
    <cellStyle name="Comma 9 5 4 2 2 3" xfId="7512" xr:uid="{309C4A85-AB78-472D-8F74-8A435E1B40C3}"/>
    <cellStyle name="Comma 9 5 4 2 3" xfId="4887" xr:uid="{2F769D09-BD18-41B6-9807-9BACCB752BE8}"/>
    <cellStyle name="Comma 9 5 4 2 3 2" xfId="9243" xr:uid="{3B265040-A7F0-4EC5-9667-C2DF6CFDC87C}"/>
    <cellStyle name="Comma 9 5 4 2 4" xfId="7511" xr:uid="{6B60E1E8-5ED6-4B45-BB90-01DC3D88C724}"/>
    <cellStyle name="Comma 9 5 4 3" xfId="2442" xr:uid="{69F4AA7A-FB71-468C-91CC-CF8389EC3F52}"/>
    <cellStyle name="Comma 9 5 4 3 2" xfId="5427" xr:uid="{3451F2C4-2BF8-4867-964A-A7D6BEF6EC9D}"/>
    <cellStyle name="Comma 9 5 4 3 2 2" xfId="9783" xr:uid="{9AE1E2DA-AD71-4668-A5C1-069E5101878B}"/>
    <cellStyle name="Comma 9 5 4 3 3" xfId="7513" xr:uid="{75D4A660-E931-4ACF-BE15-9A2DED353A98}"/>
    <cellStyle name="Comma 9 5 4 4" xfId="4347" xr:uid="{E5557E08-893F-4EA2-8D24-D0305832A415}"/>
    <cellStyle name="Comma 9 5 4 4 2" xfId="8703" xr:uid="{3704EA21-C1A4-48A2-948B-6769D0C7E9B0}"/>
    <cellStyle name="Comma 9 5 4 5" xfId="7510" xr:uid="{74C0543B-6FF8-48BA-80A3-AB29FDEAB0E6}"/>
    <cellStyle name="Comma 9 5 5" xfId="2443" xr:uid="{83660429-C1A5-42CC-AD65-0C0FC1247922}"/>
    <cellStyle name="Comma 9 5 5 2" xfId="2444" xr:uid="{9F9D36EB-587B-4C4D-A38C-A9D036E368D7}"/>
    <cellStyle name="Comma 9 5 5 2 2" xfId="5697" xr:uid="{6F3C311D-9AF6-421E-AADC-259E90E375B5}"/>
    <cellStyle name="Comma 9 5 5 2 2 2" xfId="10053" xr:uid="{9B6E5DD3-62DD-4A84-9191-E1D7F10C14DB}"/>
    <cellStyle name="Comma 9 5 5 2 3" xfId="7515" xr:uid="{D6101F97-C958-4B75-A664-067B097CDA52}"/>
    <cellStyle name="Comma 9 5 5 3" xfId="4617" xr:uid="{B506E282-094A-4649-996D-0D4A28C8B83A}"/>
    <cellStyle name="Comma 9 5 5 3 2" xfId="8973" xr:uid="{5EA50F2E-F97B-4FE2-8ECD-6A52C653B0DE}"/>
    <cellStyle name="Comma 9 5 5 4" xfId="7514" xr:uid="{8CE5449E-AED7-4A91-B279-63E1D7AF44F1}"/>
    <cellStyle name="Comma 9 5 6" xfId="2445" xr:uid="{4577C529-E355-4308-B8A5-DFF56D78A3B5}"/>
    <cellStyle name="Comma 9 5 6 2" xfId="5157" xr:uid="{2912E2FD-8163-4132-A6B1-D8E27C2BBF14}"/>
    <cellStyle name="Comma 9 5 6 2 2" xfId="9513" xr:uid="{844591A3-3E8F-4F35-B2D2-DF47708E9400}"/>
    <cellStyle name="Comma 9 5 6 3" xfId="7516" xr:uid="{C87CAF90-731B-4C1C-9968-7C58DAFAB384}"/>
    <cellStyle name="Comma 9 5 7" xfId="4061" xr:uid="{D61F2738-EE72-49D6-A8A4-44F270FA3BC7}"/>
    <cellStyle name="Comma 9 5 7 2" xfId="8417" xr:uid="{3A44CC6D-918B-4860-A187-136BF4C6E03E}"/>
    <cellStyle name="Comma 9 5 8" xfId="7493" xr:uid="{C5EA4A82-8EA8-4649-B717-9B82A3088D72}"/>
    <cellStyle name="Comma 9 6" xfId="2446" xr:uid="{3F851EE7-30A0-459D-974F-CA9D9CF7E73A}"/>
    <cellStyle name="Comma 9 6 2" xfId="2447" xr:uid="{8CDD7FA8-5A2D-4F67-B6B5-5321953BD5DB}"/>
    <cellStyle name="Comma 9 6 2 2" xfId="2448" xr:uid="{C786A021-430D-4502-8940-69F1C633F853}"/>
    <cellStyle name="Comma 9 6 2 2 2" xfId="2449" xr:uid="{72EB8528-2C43-4994-A64D-21B7D7522FE1}"/>
    <cellStyle name="Comma 9 6 2 2 2 2" xfId="6102" xr:uid="{B8766AF2-8246-4E87-91D0-274764760FFA}"/>
    <cellStyle name="Comma 9 6 2 2 2 2 2" xfId="10458" xr:uid="{E8484F2C-86D2-4824-BE66-E775AD318EAC}"/>
    <cellStyle name="Comma 9 6 2 2 2 3" xfId="7520" xr:uid="{7912FB51-797A-4168-B3F2-450621E0C05B}"/>
    <cellStyle name="Comma 9 6 2 2 3" xfId="5022" xr:uid="{49848C26-5A95-4683-BFBC-67E8A80CBDA4}"/>
    <cellStyle name="Comma 9 6 2 2 3 2" xfId="9378" xr:uid="{76179A39-C654-4AE0-8859-46BF0A8398D0}"/>
    <cellStyle name="Comma 9 6 2 2 4" xfId="7519" xr:uid="{6AAC4B89-415A-4527-B4A8-416AC99BA85E}"/>
    <cellStyle name="Comma 9 6 2 3" xfId="2450" xr:uid="{212B4B2D-34A6-4ABA-96AC-6DB2EDB83C84}"/>
    <cellStyle name="Comma 9 6 2 3 2" xfId="5562" xr:uid="{1E6655F2-6ECA-4A05-A2A7-910AB3F11446}"/>
    <cellStyle name="Comma 9 6 2 3 2 2" xfId="9918" xr:uid="{7B3E6E92-F3DA-4BE1-8572-28ADD52140C9}"/>
    <cellStyle name="Comma 9 6 2 3 3" xfId="7521" xr:uid="{D0DBC32A-81DE-4C46-B58C-E877730B1266}"/>
    <cellStyle name="Comma 9 6 2 4" xfId="4482" xr:uid="{E88381CB-0D0C-49F4-97BA-A3FE2D30D08D}"/>
    <cellStyle name="Comma 9 6 2 4 2" xfId="8838" xr:uid="{F1826374-31FF-47B2-9157-30D2AEE45462}"/>
    <cellStyle name="Comma 9 6 2 5" xfId="7518" xr:uid="{CAFD2447-CD18-49C4-BA8E-680AD9CE9A17}"/>
    <cellStyle name="Comma 9 6 3" xfId="2451" xr:uid="{A0B7736F-3036-4484-8070-2436B56C0791}"/>
    <cellStyle name="Comma 9 6 3 2" xfId="2452" xr:uid="{FE627BAB-F495-40CB-BF0C-CA21ADAB83B7}"/>
    <cellStyle name="Comma 9 6 3 2 2" xfId="5832" xr:uid="{3DD2834D-61D1-473C-B763-CA47A82FC758}"/>
    <cellStyle name="Comma 9 6 3 2 2 2" xfId="10188" xr:uid="{9BC9CE1B-94E7-4C2C-A48E-8532C59E2537}"/>
    <cellStyle name="Comma 9 6 3 2 3" xfId="7523" xr:uid="{40F77A56-30EA-4F83-AECD-EFCA3B7E259F}"/>
    <cellStyle name="Comma 9 6 3 3" xfId="4752" xr:uid="{8C27C8B3-34B3-4BC1-B3B2-FCE497EA82CC}"/>
    <cellStyle name="Comma 9 6 3 3 2" xfId="9108" xr:uid="{B4FA330D-957B-4CEA-8966-79D27FF779C9}"/>
    <cellStyle name="Comma 9 6 3 4" xfId="7522" xr:uid="{A4220712-0391-48DA-AE00-260DDF67941A}"/>
    <cellStyle name="Comma 9 6 4" xfId="2453" xr:uid="{BCC62ECB-E080-470B-967F-AE47BDABAD4A}"/>
    <cellStyle name="Comma 9 6 4 2" xfId="5292" xr:uid="{86DDEF25-9AB8-4987-A87A-D4C628053A77}"/>
    <cellStyle name="Comma 9 6 4 2 2" xfId="9648" xr:uid="{3BC61A1F-5FE3-4527-8CEF-26098FCF27C0}"/>
    <cellStyle name="Comma 9 6 4 3" xfId="7524" xr:uid="{87E8D6AD-F00D-4118-B7F0-F8610DE29F10}"/>
    <cellStyle name="Comma 9 6 5" xfId="4122" xr:uid="{5DAE9932-062F-4B30-99B3-CE09D18B24A2}"/>
    <cellStyle name="Comma 9 6 5 2" xfId="8478" xr:uid="{07956342-E39D-47C6-B0E5-35D3E8855571}"/>
    <cellStyle name="Comma 9 6 6" xfId="7517" xr:uid="{10F527F7-FC24-4E20-B901-AE14740517F2}"/>
    <cellStyle name="Comma 9 7" xfId="2454" xr:uid="{C30DCC15-EF23-4E66-8829-87BE344B213D}"/>
    <cellStyle name="Comma 9 7 2" xfId="2455" xr:uid="{3AF546AE-D354-4A6F-9034-3EE9439087DA}"/>
    <cellStyle name="Comma 9 7 2 2" xfId="2456" xr:uid="{AE43F468-5197-485A-AB95-7DC2F2CD14FF}"/>
    <cellStyle name="Comma 9 7 2 2 2" xfId="2457" xr:uid="{AD43F3BD-7864-49EC-9531-66A0B282270A}"/>
    <cellStyle name="Comma 9 7 2 2 2 2" xfId="6034" xr:uid="{3CDF1DB3-833D-4A3D-A24F-2D10A439CE6A}"/>
    <cellStyle name="Comma 9 7 2 2 2 2 2" xfId="10390" xr:uid="{BE9436D5-ED0E-417C-A3EA-19748BAB1B15}"/>
    <cellStyle name="Comma 9 7 2 2 2 3" xfId="7528" xr:uid="{D3186B85-0B26-401E-A79E-0343A2F506DF}"/>
    <cellStyle name="Comma 9 7 2 2 3" xfId="4954" xr:uid="{C9D6E433-12F2-4BB7-9069-BC67DCE4E2ED}"/>
    <cellStyle name="Comma 9 7 2 2 3 2" xfId="9310" xr:uid="{32062EC0-5B0D-4BD8-981A-86A86EE5F96A}"/>
    <cellStyle name="Comma 9 7 2 2 4" xfId="7527" xr:uid="{ABA7A0E7-5E6E-4D08-ABED-CB01EF152F8C}"/>
    <cellStyle name="Comma 9 7 2 3" xfId="2458" xr:uid="{DE742C08-9A84-4E0F-88EE-D3117319783B}"/>
    <cellStyle name="Comma 9 7 2 3 2" xfId="5494" xr:uid="{66613172-DA72-44DE-B991-CE853B751FA4}"/>
    <cellStyle name="Comma 9 7 2 3 2 2" xfId="9850" xr:uid="{90CADBDF-81F0-483E-A464-B710B84DCAE0}"/>
    <cellStyle name="Comma 9 7 2 3 3" xfId="7529" xr:uid="{64F87CFE-CA3C-4C23-824A-6A6E3B54B115}"/>
    <cellStyle name="Comma 9 7 2 4" xfId="4414" xr:uid="{085A5C97-041A-4AB5-A4D9-5E3E8DD30F2D}"/>
    <cellStyle name="Comma 9 7 2 4 2" xfId="8770" xr:uid="{7FFF09F2-7F68-4418-AB46-1793B7A76323}"/>
    <cellStyle name="Comma 9 7 2 5" xfId="7526" xr:uid="{DB62A0FA-5E46-4016-809F-D91364D227A5}"/>
    <cellStyle name="Comma 9 7 3" xfId="2459" xr:uid="{21E3BA55-012A-4101-96DE-EEE6DA409482}"/>
    <cellStyle name="Comma 9 7 3 2" xfId="2460" xr:uid="{688BCB10-DCCD-42F0-8B9D-0B0B46B1805E}"/>
    <cellStyle name="Comma 9 7 3 2 2" xfId="5764" xr:uid="{36196A7A-2732-4A57-A7D8-5B96A6B955BE}"/>
    <cellStyle name="Comma 9 7 3 2 2 2" xfId="10120" xr:uid="{92154529-F949-4186-B67A-792CF6ACB25B}"/>
    <cellStyle name="Comma 9 7 3 2 3" xfId="7531" xr:uid="{8D81B5BD-7D0A-478C-8FD1-A39BA6E23EDB}"/>
    <cellStyle name="Comma 9 7 3 3" xfId="4684" xr:uid="{B54E646C-C08F-4E8A-BBCF-9A221D65D735}"/>
    <cellStyle name="Comma 9 7 3 3 2" xfId="9040" xr:uid="{B4360B96-8DD0-4622-8939-86D66E9B9E41}"/>
    <cellStyle name="Comma 9 7 3 4" xfId="7530" xr:uid="{3462CCB2-70CC-4F56-85C2-7B4107729B0F}"/>
    <cellStyle name="Comma 9 7 4" xfId="2461" xr:uid="{29E4D020-23DB-4A8B-A8F6-C4723EFAC875}"/>
    <cellStyle name="Comma 9 7 4 2" xfId="5224" xr:uid="{0889E623-CE8C-4460-B967-9082A7EAC017}"/>
    <cellStyle name="Comma 9 7 4 2 2" xfId="9580" xr:uid="{8A58032E-A8F0-4A50-8699-2D470DC9FB93}"/>
    <cellStyle name="Comma 9 7 4 3" xfId="7532" xr:uid="{96684DC3-1B63-445E-804D-9BEBBCCD6182}"/>
    <cellStyle name="Comma 9 7 5" xfId="4234" xr:uid="{E45E1BB3-8256-42DE-9666-807B5D8319D7}"/>
    <cellStyle name="Comma 9 7 5 2" xfId="8590" xr:uid="{BEF40516-2E3C-4045-80AE-766BFA305921}"/>
    <cellStyle name="Comma 9 7 6" xfId="7525" xr:uid="{12322196-53CC-4244-B3A0-FFF72FFCDFB4}"/>
    <cellStyle name="Comma 9 8" xfId="2462" xr:uid="{60EC93CD-CDE7-401D-9172-8CDF11976FF6}"/>
    <cellStyle name="Comma 9 8 2" xfId="2463" xr:uid="{A2743685-7AF3-428E-84F1-361EFD319317}"/>
    <cellStyle name="Comma 9 8 2 2" xfId="2464" xr:uid="{37F7413E-00A9-43E9-B9CA-F79ABCA8B753}"/>
    <cellStyle name="Comma 9 8 2 2 2" xfId="5922" xr:uid="{81322949-D067-47E1-B734-C3C931AE66C8}"/>
    <cellStyle name="Comma 9 8 2 2 2 2" xfId="10278" xr:uid="{73A76D5B-8257-4323-ACAC-FBFC7F7B08DE}"/>
    <cellStyle name="Comma 9 8 2 2 3" xfId="7535" xr:uid="{1E415949-8638-4EB4-A66C-DFB4F9871CA8}"/>
    <cellStyle name="Comma 9 8 2 3" xfId="4842" xr:uid="{795BF021-C881-4645-9363-B53F62933BF8}"/>
    <cellStyle name="Comma 9 8 2 3 2" xfId="9198" xr:uid="{43DAC58B-491E-42FD-B28A-258A9C64E866}"/>
    <cellStyle name="Comma 9 8 2 4" xfId="7534" xr:uid="{AFDACA7F-2D33-47B2-AA5D-8471DB4F2A9C}"/>
    <cellStyle name="Comma 9 8 3" xfId="2465" xr:uid="{9219B914-E8A0-4481-9D7A-DF649791186C}"/>
    <cellStyle name="Comma 9 8 3 2" xfId="5382" xr:uid="{2877B420-8A62-4824-92CA-F7D70E6A9631}"/>
    <cellStyle name="Comma 9 8 3 2 2" xfId="9738" xr:uid="{42C7831C-4A41-45AD-9D44-5185BB7FE3AC}"/>
    <cellStyle name="Comma 9 8 3 3" xfId="7536" xr:uid="{126E31F8-5DAE-47C8-8454-70A01E94414E}"/>
    <cellStyle name="Comma 9 8 4" xfId="4302" xr:uid="{19AF1A32-5442-42CB-97AD-E1DD9555CE04}"/>
    <cellStyle name="Comma 9 8 4 2" xfId="8658" xr:uid="{F225076A-4BD9-41D5-8DBC-77D4126EDDF1}"/>
    <cellStyle name="Comma 9 8 5" xfId="7533" xr:uid="{51C7135F-CAF1-40E8-8098-3A84D375AE55}"/>
    <cellStyle name="Comma 9 9" xfId="2466" xr:uid="{DFF06CD2-0883-4EBE-977E-68D08A796F95}"/>
    <cellStyle name="Comma 9 9 2" xfId="2467" xr:uid="{E88143D6-1CD1-4B7F-B60C-DCDAD88E0D39}"/>
    <cellStyle name="Comma 9 9 2 2" xfId="5652" xr:uid="{3798AFD0-F628-4793-8040-0C0888772AF9}"/>
    <cellStyle name="Comma 9 9 2 2 2" xfId="10008" xr:uid="{91BD4E63-E31A-4A91-95AC-420BB62DCB51}"/>
    <cellStyle name="Comma 9 9 2 3" xfId="7538" xr:uid="{5FF3105C-88E5-43C7-ABE6-FE6C2C1170BB}"/>
    <cellStyle name="Comma 9 9 3" xfId="4572" xr:uid="{1F2CABB7-70FE-459E-AC63-3F88D7DAF9BD}"/>
    <cellStyle name="Comma 9 9 3 2" xfId="8928" xr:uid="{DBE8DF78-E120-49C2-93F9-FC919CFF03EF}"/>
    <cellStyle name="Comma 9 9 4" xfId="7537" xr:uid="{E042D667-8F0A-45B8-B5ED-4D0B1FEFD668}"/>
    <cellStyle name="Commenta" xfId="2468" xr:uid="{BA8B18FD-D5E5-4F4D-8072-11F06F062549}"/>
    <cellStyle name="Commentaire" xfId="2469" xr:uid="{67CBF7AB-C171-4AEF-ADC4-43286A14CD4E}"/>
    <cellStyle name="ComRechts" xfId="2470" xr:uid="{6380E5F2-318E-40E2-8D60-0AEA7EFEE01C}"/>
    <cellStyle name="Currency (0dp)" xfId="35" xr:uid="{5582C8BE-2CCC-441A-B009-666F0799E1DD}"/>
    <cellStyle name="Currency (0dp) 2" xfId="2471" xr:uid="{8BEF936D-2BED-4C20-8DB9-4B582015F5CE}"/>
    <cellStyle name="Currency (2dp)" xfId="36" xr:uid="{69073CF7-0D9B-4B8B-966C-E28037E27CB4}"/>
    <cellStyle name="Currency 10" xfId="6177" xr:uid="{100B5C8F-0C0B-4D69-91BD-CEC7103E75E7}"/>
    <cellStyle name="Currency 11" xfId="6169" xr:uid="{1AE25443-D4D1-46DA-86AA-2117C5D005DA}"/>
    <cellStyle name="Currency 12" xfId="6176" xr:uid="{D326140E-CA6B-4933-B074-03C84E57C701}"/>
    <cellStyle name="Currency 2" xfId="2472" xr:uid="{1B945D46-BCEF-461E-8E54-C2365B2857A2}"/>
    <cellStyle name="Currency 2 2" xfId="2473" xr:uid="{BE75400D-76E6-4420-B168-C4F86CC10170}"/>
    <cellStyle name="Currency 2 2 2" xfId="2474" xr:uid="{D0863246-7D66-4E56-8560-D4A05FF4A0D6}"/>
    <cellStyle name="Currency 2 2 2 2" xfId="7539" xr:uid="{F4A3D53B-342A-4FD7-8B92-D7227F53EBC4}"/>
    <cellStyle name="Currency 2 2 3" xfId="2475" xr:uid="{6DA33C37-9E86-432F-8A55-119711136921}"/>
    <cellStyle name="Currency 2 3" xfId="2476" xr:uid="{40B82234-65FD-47AA-9449-F27D57CD4F85}"/>
    <cellStyle name="Currency 2 4" xfId="2477" xr:uid="{989C0E76-DE0A-4B66-AF4E-26A995F21697}"/>
    <cellStyle name="Currency 2 4 2" xfId="7540" xr:uid="{5C0DB7DF-8E10-49DC-85DD-6155DD4ED242}"/>
    <cellStyle name="Currency 3" xfId="2478" xr:uid="{9771353D-F408-4218-B00F-C50DAAFF2559}"/>
    <cellStyle name="Currency 3 2" xfId="2479" xr:uid="{FEF9E7B8-75BC-4542-BE26-FDF26E0433F0}"/>
    <cellStyle name="Currency 3 2 2" xfId="7541" xr:uid="{525CBB72-34D8-4976-BA05-4096C6E36987}"/>
    <cellStyle name="Currency 3 3" xfId="2480" xr:uid="{8FDCF91C-8CEA-4AAE-9C08-29E000C32E72}"/>
    <cellStyle name="Currency 3 3 2" xfId="7542" xr:uid="{C4D087D7-85A9-41FD-9981-A7119B5D9E0B}"/>
    <cellStyle name="Currency 4" xfId="2481" xr:uid="{11212410-6806-420E-8DD8-6214B67DC83D}"/>
    <cellStyle name="Currency 4 2" xfId="2482" xr:uid="{8CF92781-3D1F-4D4D-9CEE-322261213589}"/>
    <cellStyle name="Currency 5" xfId="2483" xr:uid="{C4626E25-7ACA-434E-83E5-F5CFD9918FC1}"/>
    <cellStyle name="Currency 5 2" xfId="2484" xr:uid="{0CCE57F5-A671-4FCE-9072-DA3A6F306E52}"/>
    <cellStyle name="Currency 6" xfId="2485" xr:uid="{674927D8-F506-4CFF-A754-CFC36A5881A1}"/>
    <cellStyle name="Currency 7" xfId="2486" xr:uid="{C89F3533-9DB8-4076-B73E-18AF0D1C5862}"/>
    <cellStyle name="Currency 8" xfId="3994" xr:uid="{6DF4B6A0-6113-4657-8F7E-24AEBA86C4F9}"/>
    <cellStyle name="Currency 9" xfId="6168" xr:uid="{2D2947FD-984E-4D37-B28A-47D8481FD6D2}"/>
    <cellStyle name="Currency Dollar" xfId="37" xr:uid="{D088FA7C-0609-4923-8E00-8814E7166BF7}"/>
    <cellStyle name="Currency Dollar (2dp)" xfId="38" xr:uid="{7F3765BE-BD19-4F5C-A301-76726D54D4EF}"/>
    <cellStyle name="Currency EUR" xfId="39" xr:uid="{C6288973-2861-4CD6-BF7B-C84C9F5B8D58}"/>
    <cellStyle name="Currency EUR (2dp)" xfId="40" xr:uid="{C46AFD30-CFF4-43E4-A61B-21B622B10549}"/>
    <cellStyle name="Currency Euro" xfId="41" xr:uid="{FE725741-F43A-43F6-BE30-24A41EEB369C}"/>
    <cellStyle name="Currency Euro (2dp)" xfId="42" xr:uid="{D1FAE9C4-8D2C-42EB-A074-BF00B3DFC852}"/>
    <cellStyle name="Currency GBP" xfId="43" xr:uid="{7083E84C-0D3E-46FD-B2E9-B9AB9892CF5F}"/>
    <cellStyle name="Currency GBP (2dp)" xfId="44" xr:uid="{CDBA9A9B-D447-40EF-8721-D5EAE8EA4F6F}"/>
    <cellStyle name="Currency Pound" xfId="45" xr:uid="{4D142861-63BC-41AF-AE9F-8FDCCF6A3A01}"/>
    <cellStyle name="Currency Pound (2dp)" xfId="46" xr:uid="{AD528DBD-8666-403F-A5F3-88EAAAAA0E0C}"/>
    <cellStyle name="Currency USD" xfId="47" xr:uid="{EF8226D8-3DB2-4C7D-9F9C-1E521B2A8809}"/>
    <cellStyle name="Currency USD (2dp)" xfId="48" xr:uid="{0875579C-2BCF-41F9-B87C-36C4423917F6}"/>
    <cellStyle name="Dat[]" xfId="2487" xr:uid="{A0490D9F-AF33-48A8-94BF-F59FCE8056FF}"/>
    <cellStyle name="Date" xfId="49" xr:uid="{D5A62303-465C-432F-9EC9-A2DB9299C413}"/>
    <cellStyle name="Date (Month)" xfId="50" xr:uid="{7DF40E7E-03EB-4D49-A110-09BA812549AB}"/>
    <cellStyle name="Date (Year)" xfId="51" xr:uid="{381EA323-882A-4F9D-8EB5-C4C423AF958E}"/>
    <cellStyle name="Date_Coverage data" xfId="2488" xr:uid="{F8D65BD8-2C9D-4D93-AEB7-1BFB97751D82}"/>
    <cellStyle name="Datos de otra hoja" xfId="72" xr:uid="{327A3CF1-56BC-46DC-914F-63737C9EB286}"/>
    <cellStyle name="Datos estimados" xfId="71" xr:uid="{27CD19DF-9934-4D2B-957C-73B409342644}"/>
    <cellStyle name="Datum" xfId="2489" xr:uid="{50447199-3A29-4701-8F90-87D7443293C9}"/>
    <cellStyle name="Datum mit Wochentag" xfId="2490" xr:uid="{5DA3A15D-E995-425C-9631-B2749DF4D257}"/>
    <cellStyle name="Diseño" xfId="2491" xr:uid="{725D9C76-C770-4CB5-AA38-81F97CBCE8B9}"/>
    <cellStyle name="Entrée" xfId="2492" xr:uid="{70CA8A2A-72E4-4EF3-99ED-F15DA8208182}"/>
    <cellStyle name="Euro" xfId="2493" xr:uid="{92FF1724-FECF-4313-ABDF-55E9B60360C1}"/>
    <cellStyle name="Euro 2" xfId="2494" xr:uid="{3483B1AB-3806-47A9-9CE2-4C088EC8B8CA}"/>
    <cellStyle name="Euro 3" xfId="2495" xr:uid="{9BAB6516-054E-4DEB-8339-5308D82A697A}"/>
    <cellStyle name="Euro 4" xfId="2496" xr:uid="{8B07585E-9F1F-4009-A977-53F49E7BA0D2}"/>
    <cellStyle name="Explanatory Text 10" xfId="2497" xr:uid="{B4A58673-89B4-45F3-9EDB-006AC3A70913}"/>
    <cellStyle name="Explanatory Text 11" xfId="2498" xr:uid="{DB5BC440-28D0-443B-B9A4-59DF0AB3B6CB}"/>
    <cellStyle name="Explanatory Text 12" xfId="2499" xr:uid="{A25C6B8A-2609-4D93-9824-BFE1624424A4}"/>
    <cellStyle name="Explanatory Text 13" xfId="2500" xr:uid="{1F2DDB28-A077-4C9F-8C0E-B5635CFB947C}"/>
    <cellStyle name="Explanatory Text 14" xfId="2501" xr:uid="{EFDC937E-D865-49E0-9A64-4A8DE8651532}"/>
    <cellStyle name="Explanatory Text 15" xfId="2502" xr:uid="{3BC79CE8-BC3C-4D59-BF64-12912C13275B}"/>
    <cellStyle name="Explanatory Text 16" xfId="2503" xr:uid="{82BE66A2-5ABA-4409-BFA2-336358929B7D}"/>
    <cellStyle name="Explanatory Text 17" xfId="2504" xr:uid="{1C538487-A986-4F3F-9516-61A5E643F3E6}"/>
    <cellStyle name="Explanatory Text 18" xfId="2505" xr:uid="{2833554F-6BD6-45C7-9EA4-0AC279D7FD55}"/>
    <cellStyle name="Explanatory Text 19" xfId="2506" xr:uid="{2D3388F7-2984-4A11-A3D4-4E422C7EC75F}"/>
    <cellStyle name="Explanatory Text 2" xfId="2507" xr:uid="{0A7ADF84-648A-4E2E-9CD6-2EC2681493B0}"/>
    <cellStyle name="Explanatory Text 20" xfId="2508" xr:uid="{4F8602CC-B476-42DE-8ED2-81FEA11FD130}"/>
    <cellStyle name="Explanatory Text 21" xfId="2509" xr:uid="{FF3EA34E-4E5A-4F7D-A9C1-A66D7960E617}"/>
    <cellStyle name="Explanatory Text 22" xfId="2510" xr:uid="{E3FAE6DD-2AE6-4EDE-80AE-AE128EE5626E}"/>
    <cellStyle name="Explanatory Text 3" xfId="2511" xr:uid="{C6C0DCB4-D936-48DE-BAAC-01F5A63D8888}"/>
    <cellStyle name="Explanatory Text 4" xfId="2512" xr:uid="{C2335B3B-3DC2-4A71-94BA-5F09635370B2}"/>
    <cellStyle name="Explanatory Text 5" xfId="2513" xr:uid="{256A02B9-F6B6-4AFC-BC87-F13E75CA4299}"/>
    <cellStyle name="Explanatory Text 6" xfId="2514" xr:uid="{AFD1DAAD-7002-41A5-A30D-9DCFB90B192B}"/>
    <cellStyle name="Explanatory Text 7" xfId="2515" xr:uid="{0DDCEA41-0790-453F-A910-7F35AA66776A}"/>
    <cellStyle name="Explanatory Text 8" xfId="2516" xr:uid="{FE25A6D6-EBB0-4D44-A6B3-9E8F34AD691B}"/>
    <cellStyle name="Explanatory Text 9" xfId="2517" xr:uid="{528C857D-1B1B-4414-AF0D-E9F1C1A00E5F}"/>
    <cellStyle name="Finan?ní0" xfId="2518" xr:uid="{EF4E52AE-6F23-4C1E-ACE9-59C88436CBD8}"/>
    <cellStyle name="Finan?ní0 1" xfId="2519" xr:uid="{A92624E9-EC7B-46B7-B972-DA8DC7C3F734}"/>
    <cellStyle name="Finan?ní0_WEMobileAggregation3Q2008(calculations)" xfId="2520" xr:uid="{3734916A-2A79-4B59-B601-60ABD1BAF6B1}"/>
    <cellStyle name="Finanční0" xfId="2521" xr:uid="{CBAB6EE1-8B66-481B-BA1A-96740C70EA7C}"/>
    <cellStyle name="Finanční0 2" xfId="2522" xr:uid="{347E1871-B3E3-4FE1-8720-151DBF9C10E5}"/>
    <cellStyle name="Finanční0 3" xfId="2523" xr:uid="{F26CECBF-80B9-49E8-A9B6-7A9AC0B2EB1F}"/>
    <cellStyle name="Finanční0 4" xfId="2524" xr:uid="{F0F3BD62-264F-4071-B68E-20670205D1FA}"/>
    <cellStyle name="Footnote" xfId="2525" xr:uid="{C9AE88A9-3104-41CF-91A2-63BF04151EC8}"/>
    <cellStyle name="Good 10" xfId="2526" xr:uid="{E40C265D-7745-4D78-BBFC-9BBA96010968}"/>
    <cellStyle name="Good 11" xfId="2527" xr:uid="{967FABAF-C9EA-459B-9034-92CD8DBDF96D}"/>
    <cellStyle name="Good 12" xfId="2528" xr:uid="{5D2A0A11-FB23-4960-913C-A586C1B30A78}"/>
    <cellStyle name="Good 13" xfId="2529" xr:uid="{20CE5ADC-8A90-4C4E-9BBB-AF4469FD813E}"/>
    <cellStyle name="Good 14" xfId="2530" xr:uid="{04BCADD6-BDC0-4D77-803B-364E1D66F558}"/>
    <cellStyle name="Good 15" xfId="2531" xr:uid="{F9EC07CD-A504-4F42-A9F5-CDD1249D9543}"/>
    <cellStyle name="Good 16" xfId="2532" xr:uid="{18AEF873-6705-4100-9AD7-4B3BE7A0043C}"/>
    <cellStyle name="Good 17" xfId="2533" xr:uid="{7C994C71-6018-47E7-924B-633827718ED6}"/>
    <cellStyle name="Good 18" xfId="2534" xr:uid="{ED9021D3-257E-4191-90E6-20186552CB6C}"/>
    <cellStyle name="Good 19" xfId="2535" xr:uid="{32BEB1E6-239D-4D94-A61E-DB0765D4EF98}"/>
    <cellStyle name="Good 2" xfId="2536" xr:uid="{00BFB5A9-7150-4773-A319-C068FE914865}"/>
    <cellStyle name="Good 20" xfId="2537" xr:uid="{A2989A7F-DF70-4543-85B0-599F6A0AF3BA}"/>
    <cellStyle name="Good 21" xfId="2538" xr:uid="{C18CCAB9-6E8E-41C6-98AE-0B9E1E9E45AA}"/>
    <cellStyle name="Good 22" xfId="2539" xr:uid="{49384841-D8B0-46CA-BC81-15C226FE65E8}"/>
    <cellStyle name="Good 3" xfId="2540" xr:uid="{C2180F7E-2CD2-427F-8468-A04964B0A3DA}"/>
    <cellStyle name="Good 4" xfId="2541" xr:uid="{22FB5696-C369-468B-B6D3-88B561651E81}"/>
    <cellStyle name="Good 5" xfId="2542" xr:uid="{980ADCF7-5B26-44C3-8E98-39C23B82EA49}"/>
    <cellStyle name="Good 6" xfId="2543" xr:uid="{9189994E-791E-4D8E-96A6-5D6DF9603E6B}"/>
    <cellStyle name="Good 7" xfId="2544" xr:uid="{FE7A8B84-1764-4F82-A476-12B4F9312276}"/>
    <cellStyle name="Good 8" xfId="2545" xr:uid="{1A4864EF-6F09-44E3-9EBC-50CEAD3B0B02}"/>
    <cellStyle name="Good 9" xfId="2546" xr:uid="{2AC2BDB5-B9B1-4001-831C-9F54D9B70144}"/>
    <cellStyle name="Grey" xfId="2547" xr:uid="{244C3544-58FD-4B8F-B8C7-0388DB3F3886}"/>
    <cellStyle name="Grey 2" xfId="2548" xr:uid="{00CB683D-F4A3-4972-A9EF-B9AD71829BCC}"/>
    <cellStyle name="Grey 3" xfId="2549" xr:uid="{D3B5B44D-D30E-498E-8DD7-5CDDB40B3D37}"/>
    <cellStyle name="Grey 4" xfId="2550" xr:uid="{E8D1D009-75DC-414D-9CAD-C61892813FAF}"/>
    <cellStyle name="Grijs" xfId="2551" xr:uid="{46A358F1-C6D2-4C9D-A6F1-0D039BDC1B3C}"/>
    <cellStyle name="H0" xfId="1" xr:uid="{A971E97C-1BED-43AD-9CA7-F400552C0FF7}"/>
    <cellStyle name="H0 2" xfId="92" xr:uid="{6CB56F89-AB27-41F9-93CC-17FC930F67C7}"/>
    <cellStyle name="H0 2 2" xfId="10601" xr:uid="{83360E28-2B6C-4082-845C-44D78CEF0ACA}"/>
    <cellStyle name="H0 3" xfId="78" xr:uid="{04F01E2C-18EB-45F7-B7E4-BD03400966FE}"/>
    <cellStyle name="H1" xfId="52" xr:uid="{E30718B2-2750-4501-BE5E-1FC631D858EF}"/>
    <cellStyle name="H1 2" xfId="2552" xr:uid="{219485AE-4C5D-4659-85F4-D7F18F4CFE98}"/>
    <cellStyle name="H1 2 2" xfId="10608" xr:uid="{E57EFEC9-5A92-4DCB-8572-91372EB34BC1}"/>
    <cellStyle name="H2" xfId="18" xr:uid="{BA8BC5B1-5008-4C2D-BB7D-10112FE108DF}"/>
    <cellStyle name="H3" xfId="2" xr:uid="{EDF6C0A1-A82B-4C86-8B64-E1CA8F121321}"/>
    <cellStyle name="H3 2" xfId="6171" xr:uid="{1FF0C373-DB3D-4199-8B7B-0EE7E7202EE1}"/>
    <cellStyle name="H4" xfId="53" xr:uid="{E1D887F8-DBCA-45D5-8CDD-259E8E05B1E4}"/>
    <cellStyle name="Header" xfId="2553" xr:uid="{A7A3DDCD-B023-4061-859B-63A442A86A76}"/>
    <cellStyle name="Header1" xfId="2554" xr:uid="{55D164C9-338D-4F7F-B162-62536A6C2DFB}"/>
    <cellStyle name="Header2" xfId="2555" xr:uid="{6866FFD6-57DF-4564-B386-C1A9139E8EE7}"/>
    <cellStyle name="Heading" xfId="2556" xr:uid="{8896DFD2-DF9F-4988-835A-0C50E1389487}"/>
    <cellStyle name="Heading 1 10" xfId="2557" xr:uid="{C2F39A51-E127-4E04-A91B-1CC4932D3701}"/>
    <cellStyle name="Heading 1 11" xfId="2558" xr:uid="{5AEEE359-2681-40B1-961E-562C73B1D110}"/>
    <cellStyle name="Heading 1 12" xfId="2559" xr:uid="{D0626C5F-F3EB-4118-A2CD-3F64C1C5F629}"/>
    <cellStyle name="Heading 1 13" xfId="2560" xr:uid="{6DC80429-B50B-4F1A-8CC4-92DAD98A2D79}"/>
    <cellStyle name="Heading 1 14" xfId="2561" xr:uid="{5AABB171-361C-4330-B3D8-B16D7686CE51}"/>
    <cellStyle name="Heading 1 15" xfId="2562" xr:uid="{250CF2D2-3748-445F-B0FA-122CA854D5E1}"/>
    <cellStyle name="Heading 1 16" xfId="2563" xr:uid="{0C827E7A-D41E-43EE-A79D-8789B1C84B50}"/>
    <cellStyle name="Heading 1 17" xfId="2564" xr:uid="{C6A05840-66C6-491C-944F-8D6B727106B3}"/>
    <cellStyle name="Heading 1 18" xfId="2565" xr:uid="{D32F358F-1246-4691-81E9-623319B07F91}"/>
    <cellStyle name="Heading 1 19" xfId="2566" xr:uid="{88DE3C9D-649E-4B20-86BC-37614D0E3AA0}"/>
    <cellStyle name="Heading 1 2" xfId="2567" xr:uid="{16D9C9D7-B86E-4346-82FD-FCFD0A11DC8B}"/>
    <cellStyle name="Heading 1 20" xfId="2568" xr:uid="{69DD2FDB-E793-4135-A13D-616CF750D685}"/>
    <cellStyle name="Heading 1 21" xfId="2569" xr:uid="{3B2D5C99-AB64-42DE-8A56-8FA3355C24B5}"/>
    <cellStyle name="Heading 1 22" xfId="2570" xr:uid="{1982FF42-8959-4717-9163-01F4406C6F82}"/>
    <cellStyle name="Heading 1 23" xfId="3995" xr:uid="{84CD26E9-7A15-4CEE-8FAB-2501D3A210B9}"/>
    <cellStyle name="Heading 1 3" xfId="2571" xr:uid="{4515F07D-849F-4E37-BFA8-2D4B2A60DDCA}"/>
    <cellStyle name="Heading 1 4" xfId="2572" xr:uid="{C22272B3-A8D4-4BEF-9027-B1F22EF6F572}"/>
    <cellStyle name="Heading 1 5" xfId="2573" xr:uid="{C62D8597-8B27-4E6B-B642-863C76306A80}"/>
    <cellStyle name="Heading 1 6" xfId="2574" xr:uid="{613F0A7C-DAD2-4A24-87C2-0BD24A3A5697}"/>
    <cellStyle name="Heading 1 7" xfId="2575" xr:uid="{E1456C1D-21B6-41F1-86A4-9AB50F2D5595}"/>
    <cellStyle name="Heading 1 8" xfId="2576" xr:uid="{00FD2F22-9DFE-4425-AAE7-4F4DE07E0F00}"/>
    <cellStyle name="Heading 1 9" xfId="2577" xr:uid="{0C2A2AC7-3CB4-4B02-8078-E260604CFCE6}"/>
    <cellStyle name="Heading 2 10" xfId="2578" xr:uid="{D61E5AA2-F38C-4137-8849-A576EDFF48AF}"/>
    <cellStyle name="Heading 2 11" xfId="2579" xr:uid="{E11484A4-B079-4D49-83F1-966CE1388657}"/>
    <cellStyle name="Heading 2 12" xfId="2580" xr:uid="{766C7518-8644-492C-B718-7F727E0E2920}"/>
    <cellStyle name="Heading 2 13" xfId="2581" xr:uid="{741B0BD4-95C2-410B-875A-1A7A5B7DF2A0}"/>
    <cellStyle name="Heading 2 14" xfId="2582" xr:uid="{5ADF9AD1-8F08-4844-937A-70228CC09D89}"/>
    <cellStyle name="Heading 2 15" xfId="2583" xr:uid="{35C331F0-3D06-420D-94C0-21DA0583BFFC}"/>
    <cellStyle name="Heading 2 16" xfId="2584" xr:uid="{45D8DDEB-6258-4C45-8899-C726739CDB6A}"/>
    <cellStyle name="Heading 2 17" xfId="2585" xr:uid="{9E36808F-E2D4-4481-961E-CE87901EE58A}"/>
    <cellStyle name="Heading 2 18" xfId="2586" xr:uid="{38674E49-6C38-40CC-A83C-C69C40FDE536}"/>
    <cellStyle name="Heading 2 19" xfId="2587" xr:uid="{78194344-E967-49C8-8101-DF314BC9C948}"/>
    <cellStyle name="Heading 2 2" xfId="2588" xr:uid="{40A105AA-B5FF-44AD-8D3B-991B25852E7F}"/>
    <cellStyle name="Heading 2 20" xfId="2589" xr:uid="{D4EEB9AE-B08F-4D67-BDB6-2D5597F25FE0}"/>
    <cellStyle name="Heading 2 21" xfId="2590" xr:uid="{58518025-5DD4-4DAE-848F-A8707787B5DF}"/>
    <cellStyle name="Heading 2 22" xfId="2591" xr:uid="{B532A0BD-3CA9-4D3D-A9E5-0C2CB00ADAC7}"/>
    <cellStyle name="Heading 2 23" xfId="3996" xr:uid="{12F14779-9D84-441D-BF6D-8A41ED1EC736}"/>
    <cellStyle name="Heading 2 3" xfId="2592" xr:uid="{AA84405D-4165-447E-8425-346C47BC7A70}"/>
    <cellStyle name="Heading 2 4" xfId="2593" xr:uid="{C1FBA961-EDAD-4F28-8C2D-CAE987273FE4}"/>
    <cellStyle name="Heading 2 5" xfId="2594" xr:uid="{0261B589-4423-4948-A26E-83B063A31051}"/>
    <cellStyle name="Heading 2 6" xfId="2595" xr:uid="{04707FC0-CB49-47C5-AC77-FAB5FD8C6C53}"/>
    <cellStyle name="Heading 2 7" xfId="2596" xr:uid="{BCD01E72-C55F-418D-97C6-330882BCA3C9}"/>
    <cellStyle name="Heading 2 8" xfId="2597" xr:uid="{1F977001-82A0-4FFD-B595-2E91C27FFF66}"/>
    <cellStyle name="Heading 2 9" xfId="2598" xr:uid="{7952A314-4AA4-47B8-9128-9D94A6802637}"/>
    <cellStyle name="Heading 3 10" xfId="2599" xr:uid="{19652561-0606-4A40-B203-A4EA7B63AEF6}"/>
    <cellStyle name="Heading 3 11" xfId="2600" xr:uid="{444E9BAB-9EB3-443F-BC32-3EB97E71F230}"/>
    <cellStyle name="Heading 3 12" xfId="2601" xr:uid="{0FC4A8F7-98F7-48D3-9FB7-E61D02F3F656}"/>
    <cellStyle name="Heading 3 13" xfId="2602" xr:uid="{67ABF7A4-2E06-4559-BC94-D78ADB2051A9}"/>
    <cellStyle name="Heading 3 14" xfId="2603" xr:uid="{58832861-178B-4539-ADB2-90C0EB15BD39}"/>
    <cellStyle name="Heading 3 15" xfId="2604" xr:uid="{642A416F-BDE2-4A7A-BDF4-CB20765D8C28}"/>
    <cellStyle name="Heading 3 16" xfId="2605" xr:uid="{3810D62B-9C6A-40C8-972F-14FE6FC5E595}"/>
    <cellStyle name="Heading 3 17" xfId="2606" xr:uid="{A541DAAE-4875-40A4-AFF1-0EA50A295794}"/>
    <cellStyle name="Heading 3 18" xfId="2607" xr:uid="{E9EC0C27-DA35-4227-8F7E-C251F644F1D2}"/>
    <cellStyle name="Heading 3 19" xfId="2608" xr:uid="{4386531D-A7C7-4CFE-8336-F929CE5793F7}"/>
    <cellStyle name="Heading 3 2" xfId="2609" xr:uid="{F0FD9D97-4FB9-4C93-9904-0BE3B942E8FC}"/>
    <cellStyle name="Heading 3 20" xfId="2610" xr:uid="{95E52EF4-41E9-48F6-9C17-CFA1B9279908}"/>
    <cellStyle name="Heading 3 21" xfId="2611" xr:uid="{274A2394-5872-4D76-A404-FC944661454B}"/>
    <cellStyle name="Heading 3 22" xfId="2612" xr:uid="{436C8699-2DD8-499E-ABFA-9EC6A5CA30EB}"/>
    <cellStyle name="Heading 3 23" xfId="3997" xr:uid="{51B9F799-54B0-423E-A42C-8ECAA585C905}"/>
    <cellStyle name="Heading 3 3" xfId="2613" xr:uid="{1F310216-FE98-4A62-8690-2E87739369F2}"/>
    <cellStyle name="Heading 3 4" xfId="2614" xr:uid="{8E2527AE-5842-47F3-B111-3C393F9C8EF8}"/>
    <cellStyle name="Heading 3 5" xfId="2615" xr:uid="{96E052BC-7FD4-4389-AF8A-F0AB381DD929}"/>
    <cellStyle name="Heading 3 6" xfId="2616" xr:uid="{068D094C-B3C5-49EE-9022-3D3D066E5B10}"/>
    <cellStyle name="Heading 3 7" xfId="2617" xr:uid="{7AEFD243-7C67-4E6A-9C7E-098E3702BD9D}"/>
    <cellStyle name="Heading 3 8" xfId="2618" xr:uid="{830DD7D9-851A-4C27-A779-73F5293BD6F8}"/>
    <cellStyle name="Heading 3 9" xfId="2619" xr:uid="{7DA0FBC5-7B51-468E-9C76-6A8707B08C4A}"/>
    <cellStyle name="Heading 4 10" xfId="2620" xr:uid="{4389D4EF-DAB2-423C-9FF5-9952C36C08A0}"/>
    <cellStyle name="Heading 4 11" xfId="2621" xr:uid="{34FCE396-DFF2-48D7-BB4D-69425AD7D950}"/>
    <cellStyle name="Heading 4 12" xfId="2622" xr:uid="{619AD74F-C69E-476B-85D0-242BD05E97E0}"/>
    <cellStyle name="Heading 4 13" xfId="2623" xr:uid="{623A56B4-ADBE-4DEA-8ECD-203E03502429}"/>
    <cellStyle name="Heading 4 14" xfId="2624" xr:uid="{3B034B94-3AA4-4F26-975E-631EB10D75E9}"/>
    <cellStyle name="Heading 4 15" xfId="2625" xr:uid="{627F4B23-3B56-4FCE-87AA-9A55A457BED5}"/>
    <cellStyle name="Heading 4 16" xfId="2626" xr:uid="{CD65AC18-156A-4B37-8C5F-D283A89D60DD}"/>
    <cellStyle name="Heading 4 17" xfId="2627" xr:uid="{C723F10D-EF8E-4FCB-AC47-AEC913FADFBB}"/>
    <cellStyle name="Heading 4 18" xfId="2628" xr:uid="{BD083F7C-81E9-46A4-9234-AC0D73B06B7D}"/>
    <cellStyle name="Heading 4 19" xfId="2629" xr:uid="{FDD8B994-052F-4C1B-AFE7-662C54331EF0}"/>
    <cellStyle name="Heading 4 2" xfId="2630" xr:uid="{4178B55D-6B92-4E2E-AE90-8CC9C16DC32D}"/>
    <cellStyle name="Heading 4 20" xfId="2631" xr:uid="{78C52647-1FE1-48C9-8E62-D478B196435F}"/>
    <cellStyle name="Heading 4 21" xfId="2632" xr:uid="{167EE3E4-9936-4E31-A335-A0B2C1051ABD}"/>
    <cellStyle name="Heading 4 22" xfId="2633" xr:uid="{DB91AA7A-5084-464C-815F-E4C151852B48}"/>
    <cellStyle name="Heading 4 23" xfId="3998" xr:uid="{6501EA58-24D0-48B7-BC48-FA346C342ED0}"/>
    <cellStyle name="Heading 4 3" xfId="2634" xr:uid="{AA48748D-2ADC-437B-99DF-12EBF3C79363}"/>
    <cellStyle name="Heading 4 4" xfId="2635" xr:uid="{03036B05-4BD3-43E8-80DD-DE011990AF31}"/>
    <cellStyle name="Heading 4 5" xfId="2636" xr:uid="{789D4BAC-D42A-40FB-A225-CE242AA0A060}"/>
    <cellStyle name="Heading 4 6" xfId="2637" xr:uid="{5F1C8B7E-1ACA-4240-90FC-401BCCF1058A}"/>
    <cellStyle name="Heading 4 7" xfId="2638" xr:uid="{ED86ECD4-6F2A-4F63-90F4-EC1335A97B9C}"/>
    <cellStyle name="Heading 4 8" xfId="2639" xr:uid="{A25B57B9-8BE3-4934-B9C8-168FF0BB574B}"/>
    <cellStyle name="Heading 4 9" xfId="2640" xr:uid="{B90C0EDC-827A-42B9-BB82-F106120893CB}"/>
    <cellStyle name="Highlight" xfId="28" xr:uid="{6FF60CCF-E723-429B-81C9-FC0B1529DFF9}"/>
    <cellStyle name="Highlight 2" xfId="79" xr:uid="{A0CBA17E-EDB2-467F-8FF9-A54E87C9296F}"/>
    <cellStyle name="Hyperlink 2" xfId="2641" xr:uid="{22C3547A-40CB-4E2C-8956-900F340E38A6}"/>
    <cellStyle name="Hyperlink 2 2" xfId="2642" xr:uid="{07BF88F5-B897-462D-A6A1-279CB8A25E70}"/>
    <cellStyle name="Hyperlink 3" xfId="2643" xr:uid="{3FCB0C16-ABC5-456B-A602-CBF564ADEF27}"/>
    <cellStyle name="Hyperlink 4" xfId="4017" xr:uid="{2F6BF9BB-84A1-4EF2-9BCA-E0D209E7B172}"/>
    <cellStyle name="InLink" xfId="2644" xr:uid="{3881A7B1-25EB-49BA-B73F-6AF9769AC3DD}"/>
    <cellStyle name="Input [yellow]" xfId="2645" xr:uid="{1597275E-EAF0-47D4-99B5-1E29D0133EAD}"/>
    <cellStyle name="Input [yellow] 2" xfId="2646" xr:uid="{500FB277-380A-4C79-8C43-0E63B50CE41F}"/>
    <cellStyle name="Input [yellow] 3" xfId="2647" xr:uid="{9B9AF2CD-76D9-4153-84CF-C383FCAB0937}"/>
    <cellStyle name="Input [yellow] 4" xfId="2648" xr:uid="{8A1FF8A1-1EE1-4B7F-BCA9-552A08A37D2F}"/>
    <cellStyle name="Input 10" xfId="2649" xr:uid="{9FCF734C-1C67-4DD2-AB86-E0C4F666ED62}"/>
    <cellStyle name="Input 11" xfId="2650" xr:uid="{977B69A4-AD09-4D94-BF9C-BBD02BAEE5F9}"/>
    <cellStyle name="Input 12" xfId="2651" xr:uid="{566BD177-AC79-4C1D-85E1-69ADAC9C61ED}"/>
    <cellStyle name="Input 13" xfId="2652" xr:uid="{ED9DD4F1-7E6D-464A-87D8-E5458665FF1E}"/>
    <cellStyle name="Input 14" xfId="2653" xr:uid="{0FEBB13E-8484-476D-BE7E-29E4B020375D}"/>
    <cellStyle name="Input 15" xfId="2654" xr:uid="{62C7009F-3A2B-42B8-B2BB-707715A0A8A1}"/>
    <cellStyle name="Input 16" xfId="2655" xr:uid="{249D7ADD-AE86-48DC-BF04-2C7A37CE4BC1}"/>
    <cellStyle name="Input 17" xfId="2656" xr:uid="{E7B7D87B-B587-4A81-B44F-BC29FF24934F}"/>
    <cellStyle name="Input 18" xfId="2657" xr:uid="{BD854306-F1FC-4BDC-920C-E8EED1DDFEB7}"/>
    <cellStyle name="Input 19" xfId="2658" xr:uid="{4C9C18A4-DB84-4DDB-B38D-414EFB33AD97}"/>
    <cellStyle name="Input 2" xfId="2659" xr:uid="{CCACF589-07E5-4584-802F-591FE042E253}"/>
    <cellStyle name="Input 2 2" xfId="2660" xr:uid="{0D236B94-17A3-4642-BC84-1608370C0B4B}"/>
    <cellStyle name="Input 20" xfId="2661" xr:uid="{BD982A13-333B-4913-9C80-A703F134BF75}"/>
    <cellStyle name="Input 21" xfId="2662" xr:uid="{9B63A76F-2C6A-417D-AC60-4A236E303D96}"/>
    <cellStyle name="Input 22" xfId="2663" xr:uid="{2CA94755-97BE-4CAA-8DB3-22F345930C81}"/>
    <cellStyle name="Input 23" xfId="3999" xr:uid="{4C346CB9-0AA0-4F35-8638-D7C784A43BEB}"/>
    <cellStyle name="Input 24" xfId="6166" xr:uid="{FE957AE3-D582-43C6-99D6-5AF0F536B1D5}"/>
    <cellStyle name="Input 25" xfId="6175" xr:uid="{B121DD4E-1AEA-488E-BFDC-8DBAA1070EFF}"/>
    <cellStyle name="Input 26" xfId="6167" xr:uid="{F8923545-1EF1-416B-98E8-40E21B667FAC}"/>
    <cellStyle name="Input 27" xfId="6174" xr:uid="{25AADE3B-43EF-49F5-A66C-AE2805E3F898}"/>
    <cellStyle name="Input 3" xfId="2664" xr:uid="{D80FD372-391D-42A2-AF64-63F327C8C2A9}"/>
    <cellStyle name="Input 3 2" xfId="2665" xr:uid="{1D9F39A1-1727-45AF-AB0B-4E1E03883F7B}"/>
    <cellStyle name="Input 4" xfId="2666" xr:uid="{23D33CAB-7C16-432B-8536-CCFA66CC411A}"/>
    <cellStyle name="Input 4 2" xfId="2667" xr:uid="{7C0D2DE9-CF3B-437B-9298-E5E35002E67F}"/>
    <cellStyle name="Input 5" xfId="2668" xr:uid="{AA9A7E03-D342-49C2-A666-F19F9BAEB19F}"/>
    <cellStyle name="Input 6" xfId="2669" xr:uid="{FDEC3ECB-7255-4673-8A27-3823CE6F4A3F}"/>
    <cellStyle name="Input 7" xfId="2670" xr:uid="{CF76ACB6-53C6-4B0F-AAB3-F53307C54B36}"/>
    <cellStyle name="Input 8" xfId="2671" xr:uid="{16DF7FCB-B65E-4792-994A-F226A7187955}"/>
    <cellStyle name="Input 9" xfId="2672" xr:uid="{E7E7DE6E-4E48-4D9D-A251-26ECB08F514D}"/>
    <cellStyle name="Input calculation" xfId="23" xr:uid="{3B449091-965E-4DD0-BF19-BC7CB3D89920}"/>
    <cellStyle name="Input calculation 2" xfId="80" xr:uid="{18662255-AF1F-4495-A868-62B40CF8F774}"/>
    <cellStyle name="Input calculation 2 2" xfId="2673" xr:uid="{8E747DBE-E56F-4DBA-9825-21D3BE30690A}"/>
    <cellStyle name="Input calculation 3" xfId="10604" xr:uid="{49BC61E1-4EB6-4F1C-9A32-4CCC54B657EA}"/>
    <cellStyle name="Input Cells" xfId="2674" xr:uid="{3240553F-4C7F-4F33-9187-40FE7F9B9DF4}"/>
    <cellStyle name="Input data" xfId="21" xr:uid="{E1665930-BD2F-4D47-B23A-B065480371CB}"/>
    <cellStyle name="Input data 2" xfId="93" xr:uid="{1594EC6F-ED89-4D6C-A34D-E7EF96F86529}"/>
    <cellStyle name="Input data 3" xfId="81" xr:uid="{51B75B2F-ECE3-46E1-88C9-EF7EAEBB0D16}"/>
    <cellStyle name="Input estimate" xfId="22" xr:uid="{A3ECBED9-A9DB-4025-B3DE-ED9D2E998E4F}"/>
    <cellStyle name="Input estimate 2" xfId="96" xr:uid="{B2955180-8E04-4CD5-8958-FC19696E4425}"/>
    <cellStyle name="Input estimate 2 2" xfId="10603" xr:uid="{902463A4-B2FC-47A1-A145-977B2997F598}"/>
    <cellStyle name="Input estimate 3" xfId="82" xr:uid="{FE4381A6-D0BF-4755-A481-77051833DD03}"/>
    <cellStyle name="Input link" xfId="16" xr:uid="{666C38F1-95CC-4298-9977-06C4E62BBF7C}"/>
    <cellStyle name="Input link (different workbook)" xfId="24" xr:uid="{D8011DCD-DD29-4853-B5AF-819B4CFD9A7A}"/>
    <cellStyle name="Input link (different workbook) 2" xfId="84" xr:uid="{9BEACFC9-CB9C-4004-9D8D-2303F854A7A0}"/>
    <cellStyle name="Input Link (different Worksheet)" xfId="54" xr:uid="{BC7BD198-C125-4E00-B6FD-3B4918BADDB5}"/>
    <cellStyle name="Input link 10" xfId="2675" xr:uid="{996E91CC-83E6-4BFE-BFB7-0CB7CA847064}"/>
    <cellStyle name="Input link 2" xfId="95" xr:uid="{781205C2-DD74-4D94-9F9A-298E29391BC8}"/>
    <cellStyle name="Input link 3" xfId="83" xr:uid="{E62668F3-846E-4129-BE2E-F4D56A9A3307}"/>
    <cellStyle name="Input Link_bottom_up_model_corrupt" xfId="2676" xr:uid="{31A4003A-9E49-4AB5-BDA9-278BB661E86F}"/>
    <cellStyle name="Input parameter" xfId="20" xr:uid="{7FAAD304-20DA-4C97-A11A-D4DAACA0A4A2}"/>
    <cellStyle name="Input parameter 2" xfId="94" xr:uid="{9167E80F-2E51-4401-AC7F-1106C53279B5}"/>
    <cellStyle name="Input parameter 3" xfId="85" xr:uid="{D38A0300-E7DF-4491-A4AB-B0B31C4AD97C}"/>
    <cellStyle name="Insatisfaisant" xfId="2677" xr:uid="{FED5F5D9-0D09-490E-9691-A45838FB3FB7}"/>
    <cellStyle name="Insprong" xfId="2678" xr:uid="{2BFFEFF3-1D9E-4B3F-AA0E-55EF94647969}"/>
    <cellStyle name="KC Layout yty mifri" xfId="2679" xr:uid="{C4A37D8B-A71B-41A5-B359-985AFC13551A}"/>
    <cellStyle name="Linked Cell 10" xfId="2680" xr:uid="{E0A4200A-0D2C-4FE4-816B-15EDB806E067}"/>
    <cellStyle name="Linked Cell 11" xfId="2681" xr:uid="{421726E8-538C-4693-9710-E29943DDB6F1}"/>
    <cellStyle name="Linked Cell 12" xfId="2682" xr:uid="{7C3CCE37-CC9E-4267-87EE-3E40DBF549B0}"/>
    <cellStyle name="Linked Cell 13" xfId="2683" xr:uid="{10D33AE3-0898-40A3-B210-E48E68A0D44D}"/>
    <cellStyle name="Linked Cell 14" xfId="2684" xr:uid="{47D8E444-BD44-4A1E-8AA4-A95698BC006A}"/>
    <cellStyle name="Linked Cell 15" xfId="2685" xr:uid="{06D1AB0A-A2D6-4D1C-9C36-10690A018AE5}"/>
    <cellStyle name="Linked Cell 16" xfId="2686" xr:uid="{C65467E5-1374-465B-AFE6-DC53DDB042BA}"/>
    <cellStyle name="Linked Cell 17" xfId="2687" xr:uid="{89FE3D42-DCB5-4F53-941A-151215955E21}"/>
    <cellStyle name="Linked Cell 18" xfId="2688" xr:uid="{85B877A9-1494-4E3D-8DC3-6177EBFDF206}"/>
    <cellStyle name="Linked Cell 19" xfId="2689" xr:uid="{0AF00607-9B66-4830-9D0F-F113913476EF}"/>
    <cellStyle name="Linked Cell 2" xfId="2690" xr:uid="{51E55A4E-2B1E-4CE0-8055-2E6425CC9F60}"/>
    <cellStyle name="Linked Cell 20" xfId="2691" xr:uid="{3116A567-052E-43A4-BF25-9F55B3528ADB}"/>
    <cellStyle name="Linked Cell 21" xfId="2692" xr:uid="{A09364B2-07D7-4F4C-B8E9-9CE6BAB8950C}"/>
    <cellStyle name="Linked Cell 22" xfId="2693" xr:uid="{706C2438-FA32-4608-8157-846F5DD12833}"/>
    <cellStyle name="Linked Cell 3" xfId="2694" xr:uid="{1035D29B-FA27-4116-9885-EEC6834330FE}"/>
    <cellStyle name="Linked Cell 4" xfId="2695" xr:uid="{EEEC771F-DA7E-4784-95A1-8DB695CD5CE8}"/>
    <cellStyle name="Linked Cell 5" xfId="2696" xr:uid="{15AA7067-3EEF-4DBC-A92C-AAD63DA4D66B}"/>
    <cellStyle name="Linked Cell 6" xfId="2697" xr:uid="{A713F8F9-EDA6-4781-88CF-57090D8FCCEA}"/>
    <cellStyle name="Linked Cell 7" xfId="2698" xr:uid="{82BEB30C-539E-4CE5-8A90-DD3F5240412B}"/>
    <cellStyle name="Linked Cell 8" xfId="2699" xr:uid="{9C51E672-445C-4A45-AA8C-FD18C0F0CECF}"/>
    <cellStyle name="Linked Cell 9" xfId="2700" xr:uid="{CC2E3643-2487-4771-B30D-E8E232C809E7}"/>
    <cellStyle name="Linked Cells" xfId="2701" xr:uid="{C3A6E770-75E4-4450-99DD-834DBD4823EE}"/>
    <cellStyle name="Lock" xfId="2702" xr:uid="{08C6B85A-41DF-4B40-A66C-C407DF30A095}"/>
    <cellStyle name="Lock partiel" xfId="2703" xr:uid="{59682C62-4850-4E98-AF0D-0C1B0E6EB590}"/>
    <cellStyle name="Lock_AfricaMiddleEastMobileDemand2Q2005" xfId="2704" xr:uid="{6EAEB4B3-E297-441F-9931-6ABC7F89B921}"/>
    <cellStyle name="Main Title" xfId="2705" xr:uid="{2C2FBDBA-6104-4B7C-9A77-735C39B9F480}"/>
    <cellStyle name="Migliaia_Foglio1" xfId="2706" xr:uid="{E016BD89-88D7-4CA4-96D1-712FF36499F0}"/>
    <cellStyle name="Millares" xfId="73" builtinId="3" customBuiltin="1"/>
    <cellStyle name="Millares 18" xfId="10526" xr:uid="{BE8A3EA9-BBB0-4B74-AB51-2E28DD6ED083}"/>
    <cellStyle name="Millares 2" xfId="7" xr:uid="{F970DAE9-023A-4FB7-94C5-C2F9B5479958}"/>
    <cellStyle name="Millares 2 2" xfId="7543" xr:uid="{2D631646-8B39-48EA-B39C-EEB856A71646}"/>
    <cellStyle name="Millares 2 3" xfId="10" xr:uid="{B680E075-9567-45C0-8CA8-ECFBD8418025}"/>
    <cellStyle name="Millares 2 4" xfId="2707" xr:uid="{1667A0F5-4FF5-474E-8F7A-E4E78D19B2B4}"/>
    <cellStyle name="Millares 2 52" xfId="10522" xr:uid="{F7248FE7-A403-471D-8DEC-63439700DBFE}"/>
    <cellStyle name="Millares 4" xfId="13" xr:uid="{2FFD4B0B-68DC-42AE-9912-A62955649440}"/>
    <cellStyle name="Milliers 3" xfId="6" xr:uid="{A451870C-CB1D-4FB8-9146-0178492D73C6}"/>
    <cellStyle name="Milliers 3 2" xfId="12" xr:uid="{545F57DC-9BC1-4F83-B1E9-A7FA963047C6}"/>
    <cellStyle name="Model" xfId="2708" xr:uid="{E1103205-DC03-4026-8796-B312AC80860E}"/>
    <cellStyle name="Moneda 2" xfId="29" xr:uid="{5DD68CA0-AA31-40A6-ACA8-0B77F86A26A5}"/>
    <cellStyle name="Moneda 2 2" xfId="2709" xr:uid="{D5BDEC5E-FFF1-4184-83E1-3E860BE48857}"/>
    <cellStyle name="Moneda 2 48" xfId="10525" xr:uid="{9B487FCE-63EF-4DFA-84DD-806B28987E0D}"/>
    <cellStyle name="Moneda 3" xfId="31" xr:uid="{F8A24D55-FC62-42D9-BAFE-18845FD274AC}"/>
    <cellStyle name="Name" xfId="27" xr:uid="{0980BC74-8873-492E-97D5-0AB87D173690}"/>
    <cellStyle name="Name 2" xfId="101" xr:uid="{2CB67A17-DA72-4C4D-AACC-169BEE20B15C}"/>
    <cellStyle name="Name 3" xfId="86" xr:uid="{88C338ED-8652-42AF-9B30-A67FDF2AC862}"/>
    <cellStyle name="neg0.0" xfId="2710" xr:uid="{8C793C9A-4508-46AE-8A2D-731719781D50}"/>
    <cellStyle name="Neutral 10" xfId="2711" xr:uid="{5F91D7C2-FEEC-46E5-85E2-59ADFDC7A8A2}"/>
    <cellStyle name="Neutral 11" xfId="2712" xr:uid="{F38DADA3-2705-43CF-9537-954E22A58960}"/>
    <cellStyle name="Neutral 12" xfId="2713" xr:uid="{2D1C9B7C-F294-4DDF-BEB9-E3A19D427DCB}"/>
    <cellStyle name="Neutral 13" xfId="2714" xr:uid="{1909035E-A3FA-4763-92FB-8E11B922977B}"/>
    <cellStyle name="Neutral 14" xfId="2715" xr:uid="{385D6130-5200-4DB9-AB14-027CAB96456A}"/>
    <cellStyle name="Neutral 15" xfId="2716" xr:uid="{44F3A282-D341-47DE-9861-482E523A3E08}"/>
    <cellStyle name="Neutral 16" xfId="2717" xr:uid="{C9FCE70A-7086-49CF-9CAF-463CBBEDFC3E}"/>
    <cellStyle name="Neutral 17" xfId="2718" xr:uid="{D20A77D7-CAF3-4131-9795-823B453B758C}"/>
    <cellStyle name="Neutral 18" xfId="2719" xr:uid="{B9B453D8-A2F7-49D9-A248-071D9B6F76CD}"/>
    <cellStyle name="Neutral 19" xfId="2720" xr:uid="{FB02DE99-22E7-49B8-AC9F-BC69ACE6C27A}"/>
    <cellStyle name="Neutral 2" xfId="2721" xr:uid="{B0158692-9F38-476C-841D-F961715B381F}"/>
    <cellStyle name="Neutral 20" xfId="2722" xr:uid="{547ECDD5-BF73-41F6-8EDB-14D43BD2FC02}"/>
    <cellStyle name="Neutral 21" xfId="2723" xr:uid="{C147B54D-6A32-43AB-AF32-262F01846D83}"/>
    <cellStyle name="Neutral 22" xfId="2724" xr:uid="{85989944-CE78-48BA-BEA0-2B30168A0020}"/>
    <cellStyle name="Neutral 3" xfId="2725" xr:uid="{D863EE8F-0888-4B08-AD10-63D80E5F5209}"/>
    <cellStyle name="Neutral 4" xfId="2726" xr:uid="{14E268BA-C951-4260-BCFC-0407F1980469}"/>
    <cellStyle name="Neutral 5" xfId="2727" xr:uid="{181C8584-324D-4F55-9BD2-2BE69F91984A}"/>
    <cellStyle name="Neutral 6" xfId="2728" xr:uid="{018A2DF8-BD6B-4BEC-AD87-0D588004EAC9}"/>
    <cellStyle name="Neutral 7" xfId="2729" xr:uid="{BC848456-90EC-4162-8856-B0EC259AA761}"/>
    <cellStyle name="Neutral 8" xfId="2730" xr:uid="{185B0EE7-7084-4549-88A5-9476BC444DA8}"/>
    <cellStyle name="Neutral 9" xfId="2731" xr:uid="{76F9D1ED-CB11-4709-8586-9C9D2C7EC8A7}"/>
    <cellStyle name="Neutre" xfId="2732" xr:uid="{BF1EBC27-CE45-424F-A6C5-062A01054492}"/>
    <cellStyle name="Normal" xfId="0" builtinId="0"/>
    <cellStyle name="Normal - Style1" xfId="2733" xr:uid="{E152C441-E102-4200-BC3C-38F1424F9122}"/>
    <cellStyle name="Normal 10" xfId="2734" xr:uid="{5FF17921-8B50-4A6E-8F14-C6D5D705D832}"/>
    <cellStyle name="Normal 10 2" xfId="2735" xr:uid="{0E4E8058-B41D-4550-84C2-490019854075}"/>
    <cellStyle name="Normal 10 3" xfId="2736" xr:uid="{30BC4115-FBC8-4F73-8710-4708C8BF9F2D}"/>
    <cellStyle name="Normal 10 4" xfId="2737" xr:uid="{91370D6C-B671-425D-9F17-AD023B7684A1}"/>
    <cellStyle name="Normal 10 5" xfId="2738" xr:uid="{EA1D115C-A59A-4E88-AB2A-DF9B44FCF8A6}"/>
    <cellStyle name="Normal 11" xfId="2739" xr:uid="{A7CBE28C-8D77-490A-B343-F11BDE51D517}"/>
    <cellStyle name="Normal 11 2" xfId="2740" xr:uid="{EBC9298A-B8F1-46D2-8C51-00C8DACB84A8}"/>
    <cellStyle name="Normal 11 3" xfId="10524" xr:uid="{1B3D6A46-B667-4A69-B8F2-8B589AF6F7AA}"/>
    <cellStyle name="Normal 12" xfId="2741" xr:uid="{125E3F4E-7026-4F30-9465-26A9390D0D87}"/>
    <cellStyle name="Normal 13" xfId="2742" xr:uid="{51965BC9-7823-4113-AD7B-145B4803AE50}"/>
    <cellStyle name="Normal 14" xfId="2743" xr:uid="{C7E7B886-91A8-4128-9C86-DED089CFE53F}"/>
    <cellStyle name="Normal 15" xfId="2744" xr:uid="{578EEB5E-A982-4740-A7A2-5F28DEC24CE3}"/>
    <cellStyle name="Normal 16" xfId="2745" xr:uid="{FC02B395-FAB1-402B-87FC-495F6C2431B1}"/>
    <cellStyle name="Normal 17" xfId="2746" xr:uid="{80E71376-E5AE-46ED-8FEB-A74412D35268}"/>
    <cellStyle name="Normal 18" xfId="91" xr:uid="{E6C228E9-B5C7-44E8-8218-D6665D24B86C}"/>
    <cellStyle name="Normal 18 2" xfId="2748" xr:uid="{C4BFA0FE-4B8D-4BFC-B024-E578BD40091D}"/>
    <cellStyle name="Normal 18 3" xfId="2747" xr:uid="{3FF40E82-97B3-43DD-BBD7-281DB8F43945}"/>
    <cellStyle name="Normal 19" xfId="2749" xr:uid="{25C78B5D-1806-4DD9-B474-3EB3084C73A0}"/>
    <cellStyle name="Normal 2" xfId="30" xr:uid="{7C4944C7-F4A8-4E6F-8C2F-E81E37108974}"/>
    <cellStyle name="Normal 2 2" xfId="87" xr:uid="{EE8145B5-7A87-4F3F-8EBA-1455191DFE9B}"/>
    <cellStyle name="Normal 2 2 2" xfId="2752" xr:uid="{6794DB99-8D41-4A88-95DA-389C1AD005C2}"/>
    <cellStyle name="Normal 2 2 3" xfId="2751" xr:uid="{3F97B09E-F24E-4558-A574-CCF5F2DEA38A}"/>
    <cellStyle name="Normal 2 3" xfId="2753" xr:uid="{03963493-310D-41D7-98EC-CE05AE87ECC9}"/>
    <cellStyle name="Normal 2 4" xfId="2754" xr:uid="{AF5B55D3-2635-43DE-8D9E-EF341C42898D}"/>
    <cellStyle name="Normal 2 5" xfId="2750" xr:uid="{DDA95FC5-296A-421B-AC4E-B6E67C289101}"/>
    <cellStyle name="Normal 20" xfId="2755" xr:uid="{C49F25C4-036C-42D7-A0F0-DF69D4606203}"/>
    <cellStyle name="Normal 21" xfId="2756" xr:uid="{6D7BE9DA-B707-4181-887F-21DC7F5F8460}"/>
    <cellStyle name="Normal 22" xfId="2757" xr:uid="{0776D91C-B0AE-490E-A499-7C5F85220163}"/>
    <cellStyle name="Normal 23" xfId="2758" xr:uid="{AC844470-A02D-498A-BAF6-6701A0CF0E21}"/>
    <cellStyle name="Normal 24" xfId="2759" xr:uid="{2D1169CA-B7D7-4662-AAA8-5570929D95D7}"/>
    <cellStyle name="Normal 25" xfId="2760" xr:uid="{86E398F2-A622-4327-9BE7-EE37053638EC}"/>
    <cellStyle name="Normal 26" xfId="2761" xr:uid="{90F522D8-EFCD-47BB-B1A0-46C39987D020}"/>
    <cellStyle name="Normal 27" xfId="2762" xr:uid="{024A0328-9D9C-4143-BB12-4DDB33D08B41}"/>
    <cellStyle name="Normal 27 2" xfId="2763" xr:uid="{C4692877-6524-4688-9D01-B60FA37B83A9}"/>
    <cellStyle name="Normal 28" xfId="2764" xr:uid="{9381714D-D1EF-4455-BF80-3B83071875AE}"/>
    <cellStyle name="Normal 28 2" xfId="2765" xr:uid="{7E0E7CDE-4A5F-4B32-AA8A-0E4F23CA1729}"/>
    <cellStyle name="Normal 29" xfId="2766" xr:uid="{9AC04403-9F07-4946-AAF8-E63C1F7BA521}"/>
    <cellStyle name="Normal 29 2" xfId="2767" xr:uid="{05AC76A3-9CA2-4898-8E2D-15A336C81C84}"/>
    <cellStyle name="Normal 3" xfId="68" xr:uid="{2887734D-799F-4366-9652-4F784462F75E}"/>
    <cellStyle name="Normal 3 10" xfId="2769" xr:uid="{4CF30CF3-45F9-40B5-8959-53B61FA34877}"/>
    <cellStyle name="Normal 3 11" xfId="2770" xr:uid="{17A5EB19-8A9F-4A82-9003-1F158E9E434E}"/>
    <cellStyle name="Normal 3 12" xfId="2771" xr:uid="{A542EE50-9CAC-4486-A182-9FB617BFDA90}"/>
    <cellStyle name="Normal 3 13" xfId="2772" xr:uid="{022FB93F-65A1-48BE-B79C-6C07E05D1F9F}"/>
    <cellStyle name="Normal 3 14" xfId="2773" xr:uid="{7E96D466-9A05-454C-A3BC-A3292CD9A312}"/>
    <cellStyle name="Normal 3 15" xfId="2774" xr:uid="{C8939584-A833-4120-90BD-4A2C5FEB454D}"/>
    <cellStyle name="Normal 3 16" xfId="2775" xr:uid="{ED572B65-F7FB-494B-8812-EFF623936786}"/>
    <cellStyle name="Normal 3 17" xfId="2776" xr:uid="{B420B993-714F-4619-A86A-77DB0D53910F}"/>
    <cellStyle name="Normal 3 18" xfId="2777" xr:uid="{C53C21EC-009E-4BA2-B5FF-97CE641E08A7}"/>
    <cellStyle name="Normal 3 19" xfId="2778" xr:uid="{56305675-6F92-4F6F-A4DC-A1D52FD38726}"/>
    <cellStyle name="Normal 3 2" xfId="2779" xr:uid="{98D5B54D-281B-473C-8603-056B7D5B7AED}"/>
    <cellStyle name="Normal 3 2 2" xfId="2780" xr:uid="{E7C30124-066E-4D56-82E7-EF5851212BB1}"/>
    <cellStyle name="Normal 3 20" xfId="2781" xr:uid="{68C58210-BCB1-4464-AF68-E22B09CC6EF0}"/>
    <cellStyle name="Normal 3 21" xfId="2782" xr:uid="{B6EE9FF2-9667-4D1E-8DAE-189E36DECF54}"/>
    <cellStyle name="Normal 3 22" xfId="2783" xr:uid="{58882AE9-A9AF-4086-971D-5C9E261C2489}"/>
    <cellStyle name="Normal 3 23" xfId="10521" xr:uid="{B040A8D9-7ACA-4C95-A643-BE9D9E9DCDE5}"/>
    <cellStyle name="Normal 3 24" xfId="2768" xr:uid="{1624540E-6400-4A7A-817C-781AA0B2A235}"/>
    <cellStyle name="Normal 3 3" xfId="2784" xr:uid="{69480DD6-9273-4173-857A-112DCAE3B965}"/>
    <cellStyle name="Normal 3 3 2" xfId="2785" xr:uid="{07F75397-9759-4056-9FB3-979710242CD5}"/>
    <cellStyle name="Normal 3 3 3" xfId="2786" xr:uid="{AABC207C-D7C2-447C-A5A2-005671288F49}"/>
    <cellStyle name="Normal 3 4" xfId="2787" xr:uid="{E484F92B-1823-4369-9AC0-FCDF19C8DAD4}"/>
    <cellStyle name="Normal 3 5" xfId="2788" xr:uid="{0DCB813F-C921-4641-9580-8EFDEE692AE5}"/>
    <cellStyle name="Normal 3 5 2" xfId="2789" xr:uid="{DA9F4FBD-7008-491B-88B3-12A2ADB0D25E}"/>
    <cellStyle name="Normal 3 6" xfId="2790" xr:uid="{6351521B-A166-4269-B960-E73493F9A752}"/>
    <cellStyle name="Normal 3 7" xfId="2791" xr:uid="{6AA55FA4-AC12-49DF-ADF9-862A78DE88AA}"/>
    <cellStyle name="Normal 3 8" xfId="2792" xr:uid="{D1C4C7EC-7DE3-4CA7-844B-67817BE913D7}"/>
    <cellStyle name="Normal 3 9" xfId="2793" xr:uid="{0056779F-2715-4566-AC4C-A30273602F52}"/>
    <cellStyle name="Normal 30" xfId="2794" xr:uid="{37D3E44F-9C72-4528-AFE7-BEC35C1F2344}"/>
    <cellStyle name="Normal 30 2" xfId="2795" xr:uid="{4B0D00A9-A7B9-4671-88DF-26F5B3D065F7}"/>
    <cellStyle name="Normal 31" xfId="2796" xr:uid="{FA9AC3D6-C333-45B9-885D-A4C7F557A1EF}"/>
    <cellStyle name="Normal 31 2" xfId="2797" xr:uid="{22AF0D08-8861-4672-BF91-D6C481CEF00D}"/>
    <cellStyle name="Normal 32" xfId="2798" xr:uid="{C89F4294-5837-4E0F-BB60-A3B9B7E0D97C}"/>
    <cellStyle name="Normal 32 2" xfId="2799" xr:uid="{5283909B-B0F2-48D1-88C1-D0539D5973D4}"/>
    <cellStyle name="Normal 33" xfId="2800" xr:uid="{FBC8FB8D-3770-4B8D-BA91-D1120B5DB298}"/>
    <cellStyle name="Normal 33 2" xfId="2801" xr:uid="{DC689425-6F6D-43AE-8BE6-3EF3533AE889}"/>
    <cellStyle name="Normal 34" xfId="2802" xr:uid="{E49FC026-F024-4923-98B6-78135F83E218}"/>
    <cellStyle name="Normal 34 2" xfId="2803" xr:uid="{D4206C13-DEE8-4A2E-B584-ADB228C01FDC}"/>
    <cellStyle name="Normal 35" xfId="2804" xr:uid="{A7A42254-A4DA-44FA-A743-E876EBC88100}"/>
    <cellStyle name="Normal 35 2" xfId="2805" xr:uid="{959C5D93-19B6-4B47-A366-B38D279BCEFB}"/>
    <cellStyle name="Normal 36" xfId="2806" xr:uid="{656C5B28-10F9-43D8-A11A-3A69583F11E1}"/>
    <cellStyle name="Normal 36 2" xfId="2807" xr:uid="{EECAEC94-7268-4B2D-9C6D-6C04EF383FCC}"/>
    <cellStyle name="Normal 37" xfId="2808" xr:uid="{D1D162F5-4CCC-44E4-89D8-D609118D76D7}"/>
    <cellStyle name="Normal 37 2" xfId="2809" xr:uid="{6A4B0AA6-4143-43E4-967A-212B38B86EDB}"/>
    <cellStyle name="Normal 38" xfId="2810" xr:uid="{04691FD0-D39C-4E16-9518-3544047F0678}"/>
    <cellStyle name="Normal 38 2" xfId="2811" xr:uid="{BD9FE5C4-A776-4426-B512-AE579897370C}"/>
    <cellStyle name="Normal 39" xfId="2812" xr:uid="{A2A0C5F6-790E-4244-8931-4B7C120FBD31}"/>
    <cellStyle name="Normal 39 2" xfId="2813" xr:uid="{FE752839-BFF7-4DE5-8565-F2F12B6BA9AF}"/>
    <cellStyle name="Normal 4" xfId="2814" xr:uid="{6CC6DE70-304B-469D-9F73-BC3FF172C71E}"/>
    <cellStyle name="Normal 4 2" xfId="2815" xr:uid="{AB0C9084-9D18-4090-B818-24C257BE9AC0}"/>
    <cellStyle name="Normal 4 2 10" xfId="4015" xr:uid="{0C4CAC52-3F3E-4C90-BA8B-3B62863C6B48}"/>
    <cellStyle name="Normal 4 2 10 2" xfId="8372" xr:uid="{F9375D3B-E58A-47F9-9A12-77B5333EC08A}"/>
    <cellStyle name="Normal 4 2 11" xfId="7544" xr:uid="{24DA30A8-740B-4355-9C2B-91BA3EE61AD4}"/>
    <cellStyle name="Normal 4 2 2" xfId="2816" xr:uid="{84B46394-3D32-471B-A10A-583A594FB7A9}"/>
    <cellStyle name="Normal 4 2 2 2" xfId="2817" xr:uid="{9065AF11-FB6E-481B-B756-3DDE61A93B34}"/>
    <cellStyle name="Normal 4 2 2 2 2" xfId="2818" xr:uid="{33D1794C-3CA8-443F-B5CD-D2E17E5E3B91}"/>
    <cellStyle name="Normal 4 2 2 2 2 2" xfId="2819" xr:uid="{E5891416-063C-402B-8FD5-083A618F779A}"/>
    <cellStyle name="Normal 4 2 2 2 2 2 2" xfId="2820" xr:uid="{5409484D-A314-44CD-86A0-ADEF217026F4}"/>
    <cellStyle name="Normal 4 2 2 2 2 2 2 2" xfId="2821" xr:uid="{DE02625C-03A7-4640-8055-DA88B8C893A2}"/>
    <cellStyle name="Normal 4 2 2 2 2 2 2 2 2" xfId="6145" xr:uid="{05AC6C34-1CA5-44DC-8BAE-99B26B79EF36}"/>
    <cellStyle name="Normal 4 2 2 2 2 2 2 2 2 2" xfId="10501" xr:uid="{F1322A82-5F98-4E3F-8686-E2C0F004D57D}"/>
    <cellStyle name="Normal 4 2 2 2 2 2 2 2 3" xfId="7550" xr:uid="{A1F0F538-DF47-4D53-A84D-B05AFBD7EBC0}"/>
    <cellStyle name="Normal 4 2 2 2 2 2 2 3" xfId="5065" xr:uid="{B549BD74-C152-42EB-A2F8-F159CCB805AD}"/>
    <cellStyle name="Normal 4 2 2 2 2 2 2 3 2" xfId="9421" xr:uid="{61569B34-6B4E-4A37-BEA6-730DA129EE14}"/>
    <cellStyle name="Normal 4 2 2 2 2 2 2 4" xfId="7549" xr:uid="{958ED271-B6ED-4D40-819C-D2A554CE0024}"/>
    <cellStyle name="Normal 4 2 2 2 2 2 3" xfId="2822" xr:uid="{A1E23A9D-F701-4D08-AC5A-03D32D472B54}"/>
    <cellStyle name="Normal 4 2 2 2 2 2 3 2" xfId="5605" xr:uid="{FAD17529-1A82-4959-AD01-5A7E12D795F9}"/>
    <cellStyle name="Normal 4 2 2 2 2 2 3 2 2" xfId="9961" xr:uid="{83A06C92-6F99-403C-89BC-F12472032127}"/>
    <cellStyle name="Normal 4 2 2 2 2 2 3 3" xfId="7551" xr:uid="{615DD356-8C95-4376-83E6-8A7B53367951}"/>
    <cellStyle name="Normal 4 2 2 2 2 2 4" xfId="4525" xr:uid="{ED9CBD8E-C456-454B-85C8-34DF2132ACC2}"/>
    <cellStyle name="Normal 4 2 2 2 2 2 4 2" xfId="8881" xr:uid="{30E2D6F1-7492-4D28-B96C-687CAABAC3A2}"/>
    <cellStyle name="Normal 4 2 2 2 2 2 5" xfId="7548" xr:uid="{6C91DA13-2D7C-46E7-A5F0-9326AA8C5716}"/>
    <cellStyle name="Normal 4 2 2 2 2 3" xfId="2823" xr:uid="{BCC0961C-FAC0-4BA3-9782-4534914B8751}"/>
    <cellStyle name="Normal 4 2 2 2 2 3 2" xfId="2824" xr:uid="{77B2AB9D-16ED-4898-ACEA-C6FB6DE4BD80}"/>
    <cellStyle name="Normal 4 2 2 2 2 3 2 2" xfId="5875" xr:uid="{82DD9ACD-72F2-4F58-A014-7ED15FCA371E}"/>
    <cellStyle name="Normal 4 2 2 2 2 3 2 2 2" xfId="10231" xr:uid="{FB56EAA7-92D5-4605-B291-51613D899782}"/>
    <cellStyle name="Normal 4 2 2 2 2 3 2 3" xfId="7553" xr:uid="{D5BBB6B0-1B92-4843-9E43-C17043F7CFEB}"/>
    <cellStyle name="Normal 4 2 2 2 2 3 3" xfId="4795" xr:uid="{D5A7AAE4-894B-44DE-A63A-361C5BABA3D4}"/>
    <cellStyle name="Normal 4 2 2 2 2 3 3 2" xfId="9151" xr:uid="{B54E4EA8-76F0-48E8-A464-AAE9B48DDB2E}"/>
    <cellStyle name="Normal 4 2 2 2 2 3 4" xfId="7552" xr:uid="{CD68E906-7239-4BBC-9F76-208281790285}"/>
    <cellStyle name="Normal 4 2 2 2 2 4" xfId="2825" xr:uid="{9037DC17-873A-474A-A56F-DC9DA9BAE760}"/>
    <cellStyle name="Normal 4 2 2 2 2 4 2" xfId="5335" xr:uid="{299E48A5-BBFB-4AD5-A8E5-CA5AC43A069F}"/>
    <cellStyle name="Normal 4 2 2 2 2 4 2 2" xfId="9691" xr:uid="{61FD89BA-FA2C-4F79-9F27-F334903EA748}"/>
    <cellStyle name="Normal 4 2 2 2 2 4 3" xfId="7554" xr:uid="{363294F1-56E7-46A3-9673-024D1ACB358A}"/>
    <cellStyle name="Normal 4 2 2 2 2 5" xfId="4165" xr:uid="{F2AFE3C3-A268-417F-9C57-2CD50AF14241}"/>
    <cellStyle name="Normal 4 2 2 2 2 5 2" xfId="8521" xr:uid="{EE334B59-6A78-453D-ADF4-8E9000005677}"/>
    <cellStyle name="Normal 4 2 2 2 2 6" xfId="7547" xr:uid="{1E90A8AD-B180-49D9-B9DB-D5F0621D637C}"/>
    <cellStyle name="Normal 4 2 2 2 3" xfId="2826" xr:uid="{B16F066A-90CE-454F-A042-66D11ED9CB8E}"/>
    <cellStyle name="Normal 4 2 2 2 3 2" xfId="2827" xr:uid="{ED60EB27-B499-42BE-AAF1-10643C26F725}"/>
    <cellStyle name="Normal 4 2 2 2 3 2 2" xfId="2828" xr:uid="{E010565D-2352-4170-87D8-2466C185A6D0}"/>
    <cellStyle name="Normal 4 2 2 2 3 2 2 2" xfId="2829" xr:uid="{9774BC57-8AE5-4793-9168-EF9F70798F29}"/>
    <cellStyle name="Normal 4 2 2 2 3 2 2 2 2" xfId="6043" xr:uid="{F7683545-661B-4771-84A6-6144890FDC29}"/>
    <cellStyle name="Normal 4 2 2 2 3 2 2 2 2 2" xfId="10399" xr:uid="{204013EB-A796-4C4F-8825-41EB9997C681}"/>
    <cellStyle name="Normal 4 2 2 2 3 2 2 2 3" xfId="7558" xr:uid="{8B312F11-0400-4D63-AE48-45F289A21F9A}"/>
    <cellStyle name="Normal 4 2 2 2 3 2 2 3" xfId="4963" xr:uid="{654AEDFB-C72A-4F7C-A2FD-50DFF43A4009}"/>
    <cellStyle name="Normal 4 2 2 2 3 2 2 3 2" xfId="9319" xr:uid="{81E55DAE-8199-41BC-B6EA-2051B48BE8B2}"/>
    <cellStyle name="Normal 4 2 2 2 3 2 2 4" xfId="7557" xr:uid="{443E2445-0C86-4584-94C2-DDF90029D1E1}"/>
    <cellStyle name="Normal 4 2 2 2 3 2 3" xfId="2830" xr:uid="{AC560C15-1B73-4902-9A3C-BDB5EC342CC2}"/>
    <cellStyle name="Normal 4 2 2 2 3 2 3 2" xfId="5503" xr:uid="{0F5BA605-7372-4908-99BD-F67D3403996C}"/>
    <cellStyle name="Normal 4 2 2 2 3 2 3 2 2" xfId="9859" xr:uid="{572FDBCD-A0E3-460A-88C5-C505EFED35C7}"/>
    <cellStyle name="Normal 4 2 2 2 3 2 3 3" xfId="7559" xr:uid="{2E086D22-86CB-482E-8F73-36A167170524}"/>
    <cellStyle name="Normal 4 2 2 2 3 2 4" xfId="4423" xr:uid="{92C6CBAF-9BB5-4A2C-AB29-D7AE2D22A1FE}"/>
    <cellStyle name="Normal 4 2 2 2 3 2 4 2" xfId="8779" xr:uid="{BE0AAB61-7233-4E1D-8781-2B6E5810B521}"/>
    <cellStyle name="Normal 4 2 2 2 3 2 5" xfId="7556" xr:uid="{96AF50B0-9244-465F-85F4-5A48F4ABB27C}"/>
    <cellStyle name="Normal 4 2 2 2 3 3" xfId="2831" xr:uid="{641A61D0-BCE9-4CDD-AE7D-7ED9F170BA67}"/>
    <cellStyle name="Normal 4 2 2 2 3 3 2" xfId="2832" xr:uid="{03F761B1-77A0-4862-85C9-BAB19965757B}"/>
    <cellStyle name="Normal 4 2 2 2 3 3 2 2" xfId="5773" xr:uid="{F5421532-C6CA-49D4-9AFF-076C6F9FCA5F}"/>
    <cellStyle name="Normal 4 2 2 2 3 3 2 2 2" xfId="10129" xr:uid="{358A0832-A76B-40AC-B258-F450243A129D}"/>
    <cellStyle name="Normal 4 2 2 2 3 3 2 3" xfId="7561" xr:uid="{CF2DD02C-7BD7-425A-9294-3FC875B54335}"/>
    <cellStyle name="Normal 4 2 2 2 3 3 3" xfId="4693" xr:uid="{6A54E49E-5685-4560-98FA-5EC9EB9B2F87}"/>
    <cellStyle name="Normal 4 2 2 2 3 3 3 2" xfId="9049" xr:uid="{029EDAEF-ED2E-4CFD-93CA-C7C6420062AE}"/>
    <cellStyle name="Normal 4 2 2 2 3 3 4" xfId="7560" xr:uid="{8207A74E-28ED-44C5-91D7-AA3ACF78F104}"/>
    <cellStyle name="Normal 4 2 2 2 3 4" xfId="2833" xr:uid="{8BA19808-CA18-4EB7-9B56-F48B55D4CD85}"/>
    <cellStyle name="Normal 4 2 2 2 3 4 2" xfId="5233" xr:uid="{5CD83C31-B24C-4266-9EFD-955492EBE6A3}"/>
    <cellStyle name="Normal 4 2 2 2 3 4 2 2" xfId="9589" xr:uid="{CB2D93D8-A8C0-4CC8-8B94-BA417515BCB8}"/>
    <cellStyle name="Normal 4 2 2 2 3 4 3" xfId="7562" xr:uid="{07B36B3F-FCF4-4368-BC06-FC02167B3C1E}"/>
    <cellStyle name="Normal 4 2 2 2 3 5" xfId="4243" xr:uid="{96B27C72-0B80-4381-A5B5-7CF51026E5A4}"/>
    <cellStyle name="Normal 4 2 2 2 3 5 2" xfId="8599" xr:uid="{1E75358C-BAE3-4426-A6C7-9024E8B3F84F}"/>
    <cellStyle name="Normal 4 2 2 2 3 6" xfId="7555" xr:uid="{5FB03E04-4F37-4256-A834-11C0F072C52A}"/>
    <cellStyle name="Normal 4 2 2 2 4" xfId="2834" xr:uid="{0DA338BE-3B92-4791-A163-54A279CC38D3}"/>
    <cellStyle name="Normal 4 2 2 2 4 2" xfId="2835" xr:uid="{DAA697D8-FEFC-4DB1-B82E-8A3B14F326B0}"/>
    <cellStyle name="Normal 4 2 2 2 4 2 2" xfId="2836" xr:uid="{EB0D1167-464A-4D32-B88A-C460E5ACCBED}"/>
    <cellStyle name="Normal 4 2 2 2 4 2 2 2" xfId="5965" xr:uid="{2A195585-8017-4F16-B84A-2E4DED04029B}"/>
    <cellStyle name="Normal 4 2 2 2 4 2 2 2 2" xfId="10321" xr:uid="{4B4DBEFF-775C-49BE-8455-1C8188772C99}"/>
    <cellStyle name="Normal 4 2 2 2 4 2 2 3" xfId="7565" xr:uid="{62D695B9-5184-4BD0-AC19-CC3E5C0264DC}"/>
    <cellStyle name="Normal 4 2 2 2 4 2 3" xfId="4885" xr:uid="{8210A074-FAA9-4C95-8B59-F10340112BE3}"/>
    <cellStyle name="Normal 4 2 2 2 4 2 3 2" xfId="9241" xr:uid="{01A22482-2B3E-49CC-A172-DE7A5670AB92}"/>
    <cellStyle name="Normal 4 2 2 2 4 2 4" xfId="7564" xr:uid="{A580828D-852E-4B84-A7CA-48B03C3FFF94}"/>
    <cellStyle name="Normal 4 2 2 2 4 3" xfId="2837" xr:uid="{5D38D92A-B4C5-45C7-987E-1B1198688C93}"/>
    <cellStyle name="Normal 4 2 2 2 4 3 2" xfId="5425" xr:uid="{0C0479D3-62DA-4A90-9301-5ED6F7F849EE}"/>
    <cellStyle name="Normal 4 2 2 2 4 3 2 2" xfId="9781" xr:uid="{31252867-D0D5-4136-BF8C-5D7FAB9E47F3}"/>
    <cellStyle name="Normal 4 2 2 2 4 3 3" xfId="7566" xr:uid="{F5139ACC-886C-4BC8-BABF-848C4676ABE1}"/>
    <cellStyle name="Normal 4 2 2 2 4 4" xfId="4345" xr:uid="{10C02FE7-D291-48BC-B6AC-B1E8068503A1}"/>
    <cellStyle name="Normal 4 2 2 2 4 4 2" xfId="8701" xr:uid="{659334AE-2C3E-4770-96B1-83CBE72220A3}"/>
    <cellStyle name="Normal 4 2 2 2 4 5" xfId="7563" xr:uid="{53666F8E-5858-4853-B23E-3BDA21512893}"/>
    <cellStyle name="Normal 4 2 2 2 5" xfId="2838" xr:uid="{258CFE25-3C3D-49D0-BA6D-647692BC4806}"/>
    <cellStyle name="Normal 4 2 2 2 5 2" xfId="2839" xr:uid="{D885FBEB-237F-4EB8-9F8D-260336BF58B9}"/>
    <cellStyle name="Normal 4 2 2 2 5 2 2" xfId="5695" xr:uid="{93F616AC-FDFF-4BD7-A198-EE910447829F}"/>
    <cellStyle name="Normal 4 2 2 2 5 2 2 2" xfId="10051" xr:uid="{F44AC4BE-93C1-4741-B044-34F927F54CFD}"/>
    <cellStyle name="Normal 4 2 2 2 5 2 3" xfId="7568" xr:uid="{0BE420D8-82EE-4714-92B9-28EF58AB250A}"/>
    <cellStyle name="Normal 4 2 2 2 5 3" xfId="4615" xr:uid="{D148535E-3679-4B5A-82CE-99598B15E37A}"/>
    <cellStyle name="Normal 4 2 2 2 5 3 2" xfId="8971" xr:uid="{DBF60DBA-CE25-42B6-AB95-2EB39F3B580E}"/>
    <cellStyle name="Normal 4 2 2 2 5 4" xfId="7567" xr:uid="{0461364B-550E-4FD9-8B4B-53CFFE2DDE54}"/>
    <cellStyle name="Normal 4 2 2 2 6" xfId="2840" xr:uid="{90B70540-93A8-4D87-96DA-BFFA95386926}"/>
    <cellStyle name="Normal 4 2 2 2 6 2" xfId="5155" xr:uid="{A11A4D15-C6E7-4BDE-A041-0E83DC4B7C56}"/>
    <cellStyle name="Normal 4 2 2 2 6 2 2" xfId="9511" xr:uid="{02E33B7A-7767-466D-817E-82D8347EB69A}"/>
    <cellStyle name="Normal 4 2 2 2 6 3" xfId="7569" xr:uid="{785E26DD-A64D-43CC-A69E-AA840256983B}"/>
    <cellStyle name="Normal 4 2 2 2 7" xfId="4063" xr:uid="{1D060A51-8890-446E-8B57-72CBCB27A0FC}"/>
    <cellStyle name="Normal 4 2 2 2 7 2" xfId="8419" xr:uid="{B57209C9-0F55-4763-AE5D-27DBEB414E33}"/>
    <cellStyle name="Normal 4 2 2 2 8" xfId="7546" xr:uid="{0F01E573-EA61-4912-91C6-9C12CA8D91BA}"/>
    <cellStyle name="Normal 4 2 2 3" xfId="2841" xr:uid="{133B8DCA-CFDC-483C-87F5-B8CE0BBAF3F3}"/>
    <cellStyle name="Normal 4 2 2 3 2" xfId="2842" xr:uid="{D5362841-A63B-4209-AE95-E5DD750E531E}"/>
    <cellStyle name="Normal 4 2 2 3 2 2" xfId="2843" xr:uid="{F32AB756-F6CF-4038-BFB1-32660FC82D14}"/>
    <cellStyle name="Normal 4 2 2 3 2 2 2" xfId="2844" xr:uid="{85CF6638-6A4C-4BD0-A781-BD010E61705C}"/>
    <cellStyle name="Normal 4 2 2 3 2 2 2 2" xfId="6100" xr:uid="{C55BD24C-1A2E-49AB-8DD4-2249BBA48D33}"/>
    <cellStyle name="Normal 4 2 2 3 2 2 2 2 2" xfId="10456" xr:uid="{CB8EB9DF-0CB8-421E-8811-0D058FD29AD1}"/>
    <cellStyle name="Normal 4 2 2 3 2 2 2 3" xfId="7573" xr:uid="{1C480DA7-902E-48AF-A986-5F0F50C8F907}"/>
    <cellStyle name="Normal 4 2 2 3 2 2 3" xfId="5020" xr:uid="{AE0789AD-D901-4522-A215-3AA418BE4689}"/>
    <cellStyle name="Normal 4 2 2 3 2 2 3 2" xfId="9376" xr:uid="{BAE3182D-F9EC-4EAD-BE11-61AB6D3A1697}"/>
    <cellStyle name="Normal 4 2 2 3 2 2 4" xfId="7572" xr:uid="{1353CB8D-B9C0-4DBB-BDEF-1E6A82C0B248}"/>
    <cellStyle name="Normal 4 2 2 3 2 3" xfId="2845" xr:uid="{657A066F-D56E-4CF5-A719-E48A1680E7E2}"/>
    <cellStyle name="Normal 4 2 2 3 2 3 2" xfId="5560" xr:uid="{4A215AEA-6A6B-41E7-9452-D752F8CC9575}"/>
    <cellStyle name="Normal 4 2 2 3 2 3 2 2" xfId="9916" xr:uid="{5846E0B7-7363-4910-98E9-856B1A2B877B}"/>
    <cellStyle name="Normal 4 2 2 3 2 3 3" xfId="7574" xr:uid="{462870D6-3F1E-4547-BC30-EAC6202367E9}"/>
    <cellStyle name="Normal 4 2 2 3 2 4" xfId="4480" xr:uid="{840321CF-98CD-4EB5-A653-A8F7BCBDD71F}"/>
    <cellStyle name="Normal 4 2 2 3 2 4 2" xfId="8836" xr:uid="{F71E6975-E23D-4505-BD82-45C094B9E764}"/>
    <cellStyle name="Normal 4 2 2 3 2 5" xfId="7571" xr:uid="{D1B64B8A-E0C2-43DD-91CB-370EC41A1F44}"/>
    <cellStyle name="Normal 4 2 2 3 3" xfId="2846" xr:uid="{E3D6D272-067C-4AA1-8770-44E7A3D5C66F}"/>
    <cellStyle name="Normal 4 2 2 3 3 2" xfId="2847" xr:uid="{BF40F4CD-88BA-487A-A41C-3CAD103C3E69}"/>
    <cellStyle name="Normal 4 2 2 3 3 2 2" xfId="5830" xr:uid="{FBDB1E42-C559-4E78-A299-3FBDC176ABD4}"/>
    <cellStyle name="Normal 4 2 2 3 3 2 2 2" xfId="10186" xr:uid="{2C63C492-B7C1-451A-BFF7-538FAA0E3EA5}"/>
    <cellStyle name="Normal 4 2 2 3 3 2 3" xfId="7576" xr:uid="{13545E2D-1B5F-4849-A24F-40338FB46283}"/>
    <cellStyle name="Normal 4 2 2 3 3 3" xfId="4750" xr:uid="{42B951B1-D65E-46EE-B338-75FF38ABBC02}"/>
    <cellStyle name="Normal 4 2 2 3 3 3 2" xfId="9106" xr:uid="{A15B678D-FEBF-40AB-ABA7-01B0D51C823A}"/>
    <cellStyle name="Normal 4 2 2 3 3 4" xfId="7575" xr:uid="{B5D2E314-AD47-4B67-8E3E-26BAC03815DE}"/>
    <cellStyle name="Normal 4 2 2 3 4" xfId="2848" xr:uid="{13D290CB-92E6-41EB-8FB1-528A2E58D940}"/>
    <cellStyle name="Normal 4 2 2 3 4 2" xfId="5290" xr:uid="{E87878C3-A0C8-4666-9176-AFF522F246EF}"/>
    <cellStyle name="Normal 4 2 2 3 4 2 2" xfId="9646" xr:uid="{C077296F-A968-4F08-8DC1-322E10E73605}"/>
    <cellStyle name="Normal 4 2 2 3 4 3" xfId="7577" xr:uid="{68B2FE8B-4823-4210-899B-27B951C7EF39}"/>
    <cellStyle name="Normal 4 2 2 3 5" xfId="4120" xr:uid="{EA869FCC-DBA9-47EE-8EE3-2D5B91C3F39A}"/>
    <cellStyle name="Normal 4 2 2 3 5 2" xfId="8476" xr:uid="{638E3F53-B5FB-413D-BC78-BBF888351FF5}"/>
    <cellStyle name="Normal 4 2 2 3 6" xfId="7570" xr:uid="{C7DABED0-2592-48F6-A35D-1826D1DA3026}"/>
    <cellStyle name="Normal 4 2 2 4" xfId="2849" xr:uid="{68A9657E-434A-442E-B2BF-20F8BC697FA4}"/>
    <cellStyle name="Normal 4 2 2 4 2" xfId="2850" xr:uid="{CCD244F6-6205-43ED-AE3A-B780147EE0D4}"/>
    <cellStyle name="Normal 4 2 2 4 2 2" xfId="2851" xr:uid="{0E7E155E-84F9-44F9-AB81-D4BB07A29C79}"/>
    <cellStyle name="Normal 4 2 2 4 2 2 2" xfId="2852" xr:uid="{91AC8A30-451A-4B06-BFB7-F59CB550BEAC}"/>
    <cellStyle name="Normal 4 2 2 4 2 2 2 2" xfId="6042" xr:uid="{FB02D7CA-10F2-48E9-BA21-C46CAFDDEB5E}"/>
    <cellStyle name="Normal 4 2 2 4 2 2 2 2 2" xfId="10398" xr:uid="{31094D55-BA43-42B1-9E57-698F5E5CA8BD}"/>
    <cellStyle name="Normal 4 2 2 4 2 2 2 3" xfId="7581" xr:uid="{11552B88-1C96-45CB-8C14-EC634BE3AADA}"/>
    <cellStyle name="Normal 4 2 2 4 2 2 3" xfId="4962" xr:uid="{30FC3AE3-E15B-49C2-B6E3-A799CAC740D9}"/>
    <cellStyle name="Normal 4 2 2 4 2 2 3 2" xfId="9318" xr:uid="{E71A3F96-02A6-49F8-A0D0-DB8096D4C6B0}"/>
    <cellStyle name="Normal 4 2 2 4 2 2 4" xfId="7580" xr:uid="{383D9F52-62DE-4D30-94FE-E683903F3B33}"/>
    <cellStyle name="Normal 4 2 2 4 2 3" xfId="2853" xr:uid="{0241BC8C-2EB7-44A5-AB77-CE31239BB8EE}"/>
    <cellStyle name="Normal 4 2 2 4 2 3 2" xfId="5502" xr:uid="{ED71E8E3-23AC-4574-B5D6-D775F778CB8B}"/>
    <cellStyle name="Normal 4 2 2 4 2 3 2 2" xfId="9858" xr:uid="{5776B890-13FE-494C-845E-28502B7CF4D7}"/>
    <cellStyle name="Normal 4 2 2 4 2 3 3" xfId="7582" xr:uid="{5A69AA54-306F-42D7-9451-23A4490385DC}"/>
    <cellStyle name="Normal 4 2 2 4 2 4" xfId="4422" xr:uid="{59B4D6CF-6F01-4011-AE64-1072A5C3A42F}"/>
    <cellStyle name="Normal 4 2 2 4 2 4 2" xfId="8778" xr:uid="{640D91BB-80D3-40B7-8EB6-49BC2F8B4186}"/>
    <cellStyle name="Normal 4 2 2 4 2 5" xfId="7579" xr:uid="{D29A65FB-893C-4956-BCFB-6BF378EED04E}"/>
    <cellStyle name="Normal 4 2 2 4 3" xfId="2854" xr:uid="{E87F4A0D-DE16-491D-8194-A9DBC3CE878C}"/>
    <cellStyle name="Normal 4 2 2 4 3 2" xfId="2855" xr:uid="{AC5DF9DC-49E4-43B3-A0DC-A5564F20B0B8}"/>
    <cellStyle name="Normal 4 2 2 4 3 2 2" xfId="5772" xr:uid="{93C51A87-F28D-4499-8C07-F7D6C1FBB033}"/>
    <cellStyle name="Normal 4 2 2 4 3 2 2 2" xfId="10128" xr:uid="{814FC979-AA8D-47EE-B7C0-308AA91F085B}"/>
    <cellStyle name="Normal 4 2 2 4 3 2 3" xfId="7584" xr:uid="{71D297ED-E6FC-4A6C-A1D3-27E34C71C6A5}"/>
    <cellStyle name="Normal 4 2 2 4 3 3" xfId="4692" xr:uid="{22BA846F-06D1-4D69-B7E2-06FC2E679766}"/>
    <cellStyle name="Normal 4 2 2 4 3 3 2" xfId="9048" xr:uid="{1B1A4607-FC55-4951-803F-F0990282DE51}"/>
    <cellStyle name="Normal 4 2 2 4 3 4" xfId="7583" xr:uid="{7AF680FB-FF06-4D4C-832C-458F4D57D510}"/>
    <cellStyle name="Normal 4 2 2 4 4" xfId="2856" xr:uid="{662E6003-A642-4D70-A3B0-81D775C10E09}"/>
    <cellStyle name="Normal 4 2 2 4 4 2" xfId="5232" xr:uid="{0394C236-8DB4-4DF6-95BB-E8D91550E038}"/>
    <cellStyle name="Normal 4 2 2 4 4 2 2" xfId="9588" xr:uid="{E42DFDA9-1D47-47B0-8A1A-C1860D3AB0D5}"/>
    <cellStyle name="Normal 4 2 2 4 4 3" xfId="7585" xr:uid="{EFBD8590-E47C-4AC6-A7B1-4380B80BB858}"/>
    <cellStyle name="Normal 4 2 2 4 5" xfId="4242" xr:uid="{0A2C0626-10C4-4CEF-B3A5-A34A836C2D09}"/>
    <cellStyle name="Normal 4 2 2 4 5 2" xfId="8598" xr:uid="{E7A22AC2-50D6-45C5-9127-09E98FBCDA71}"/>
    <cellStyle name="Normal 4 2 2 4 6" xfId="7578" xr:uid="{3C5CE7A9-0F1B-489E-B682-CADEF7EDA522}"/>
    <cellStyle name="Normal 4 2 2 5" xfId="2857" xr:uid="{B2906D29-C635-4A03-BC3C-244907B7C28A}"/>
    <cellStyle name="Normal 4 2 2 5 2" xfId="2858" xr:uid="{EE9474A1-6772-4C23-BD62-D4A2A44A2497}"/>
    <cellStyle name="Normal 4 2 2 5 2 2" xfId="2859" xr:uid="{477EFC3B-5BC2-419C-8AF5-A8E1089990CC}"/>
    <cellStyle name="Normal 4 2 2 5 2 2 2" xfId="5920" xr:uid="{2A85DBC5-6BCF-41A9-8A0E-2FA9702C185D}"/>
    <cellStyle name="Normal 4 2 2 5 2 2 2 2" xfId="10276" xr:uid="{6A7A7679-1E5D-4492-B4A8-E48ECAD48A14}"/>
    <cellStyle name="Normal 4 2 2 5 2 2 3" xfId="7588" xr:uid="{5F0A650E-6768-4C86-97D5-EE5A088CE3A7}"/>
    <cellStyle name="Normal 4 2 2 5 2 3" xfId="4840" xr:uid="{4872A03E-BD15-451D-9BBA-9884200112D7}"/>
    <cellStyle name="Normal 4 2 2 5 2 3 2" xfId="9196" xr:uid="{D52239CC-1BFA-45BC-B87C-6C5FB7C42896}"/>
    <cellStyle name="Normal 4 2 2 5 2 4" xfId="7587" xr:uid="{41E14825-8C07-4AF5-9072-56A2DCDBA823}"/>
    <cellStyle name="Normal 4 2 2 5 3" xfId="2860" xr:uid="{8C7424F3-D08C-4A37-A945-57F87E70C8FB}"/>
    <cellStyle name="Normal 4 2 2 5 3 2" xfId="5380" xr:uid="{65913416-DB9D-4589-BAFD-744B143C2937}"/>
    <cellStyle name="Normal 4 2 2 5 3 2 2" xfId="9736" xr:uid="{9AB63853-EFA9-4A36-8B26-077AF29D69CC}"/>
    <cellStyle name="Normal 4 2 2 5 3 3" xfId="7589" xr:uid="{B92345C5-92CB-4A29-9837-401C7DDC7BA6}"/>
    <cellStyle name="Normal 4 2 2 5 4" xfId="4300" xr:uid="{5981620E-FF8B-46DF-8409-A4D7D44206C0}"/>
    <cellStyle name="Normal 4 2 2 5 4 2" xfId="8656" xr:uid="{0C4FCE5A-0C69-4DA4-882C-1413623AAD8B}"/>
    <cellStyle name="Normal 4 2 2 5 5" xfId="7586" xr:uid="{EB4CA367-1A7D-47C9-9E7D-6FD909CC04AE}"/>
    <cellStyle name="Normal 4 2 2 6" xfId="2861" xr:uid="{A345E41D-A5F1-4E6C-A084-72C0FCC8FACD}"/>
    <cellStyle name="Normal 4 2 2 6 2" xfId="2862" xr:uid="{1AF84F9B-5085-4E0D-8DE3-613213BEA9B5}"/>
    <cellStyle name="Normal 4 2 2 6 2 2" xfId="5650" xr:uid="{110F3B13-C4EC-41CF-B637-0486F0B49012}"/>
    <cellStyle name="Normal 4 2 2 6 2 2 2" xfId="10006" xr:uid="{3AB2EC5B-1A7F-43EB-A1E5-B8EE6B706F65}"/>
    <cellStyle name="Normal 4 2 2 6 2 3" xfId="7591" xr:uid="{0F6C5A7B-A94A-4B28-9965-EB1908F50EAC}"/>
    <cellStyle name="Normal 4 2 2 6 3" xfId="4570" xr:uid="{6D49ED55-D756-4A99-BE7F-425F8521D231}"/>
    <cellStyle name="Normal 4 2 2 6 3 2" xfId="8926" xr:uid="{DE0FB327-D7BD-436B-9E33-D3830E806EFF}"/>
    <cellStyle name="Normal 4 2 2 6 4" xfId="7590" xr:uid="{F1D6117D-1B77-4A87-816B-5F7FEB6328B4}"/>
    <cellStyle name="Normal 4 2 2 7" xfId="2863" xr:uid="{30B70935-C033-450D-B3E8-D305E6F392E5}"/>
    <cellStyle name="Normal 4 2 2 7 2" xfId="5110" xr:uid="{626D5213-CF4D-469C-9E48-EC31DDAF99F1}"/>
    <cellStyle name="Normal 4 2 2 7 2 2" xfId="9466" xr:uid="{F76C2B50-AFA5-46F9-91D2-CB812F737F0E}"/>
    <cellStyle name="Normal 4 2 2 7 3" xfId="7592" xr:uid="{11BFE997-CCF1-4558-AAE1-DEE6671EA863}"/>
    <cellStyle name="Normal 4 2 2 8" xfId="4062" xr:uid="{35DF7C91-2F0B-48F4-8166-E0A923271C90}"/>
    <cellStyle name="Normal 4 2 2 8 2" xfId="8418" xr:uid="{1F5AAAF9-0BC8-4258-B832-49B74B728F59}"/>
    <cellStyle name="Normal 4 2 2 9" xfId="7545" xr:uid="{BEA452B7-D60D-4FD9-8125-5DA3C0809011}"/>
    <cellStyle name="Normal 4 2 3" xfId="2864" xr:uid="{568380D3-69DD-4BAC-9537-4CB5C2388E29}"/>
    <cellStyle name="Normal 4 2 4" xfId="2865" xr:uid="{59752DB8-01A6-4599-B5FE-952FD08EF37E}"/>
    <cellStyle name="Normal 4 2 4 2" xfId="2866" xr:uid="{8D20D047-461E-4D41-9C74-49F199BD46DA}"/>
    <cellStyle name="Normal 4 2 4 2 2" xfId="2867" xr:uid="{037F6E5A-1FE1-4642-8703-3124FB3F0C5B}"/>
    <cellStyle name="Normal 4 2 4 2 2 2" xfId="2868" xr:uid="{EC9B4186-5867-451E-9290-83A2A9BDB8B1}"/>
    <cellStyle name="Normal 4 2 4 2 2 2 2" xfId="2869" xr:uid="{9479DA40-8FF4-4549-A207-C9CBE473BE72}"/>
    <cellStyle name="Normal 4 2 4 2 2 2 2 2" xfId="6131" xr:uid="{A2E2D56F-E8B6-4596-8304-DB72B16B64A3}"/>
    <cellStyle name="Normal 4 2 4 2 2 2 2 2 2" xfId="10487" xr:uid="{9164FB68-672E-4E3F-AF47-619B9FED7217}"/>
    <cellStyle name="Normal 4 2 4 2 2 2 2 3" xfId="7597" xr:uid="{3BEE5F32-FFDF-4FA7-B8FA-E24563904968}"/>
    <cellStyle name="Normal 4 2 4 2 2 2 3" xfId="5051" xr:uid="{1D6083C3-FF8D-4280-BD15-B1AE79E2A9F5}"/>
    <cellStyle name="Normal 4 2 4 2 2 2 3 2" xfId="9407" xr:uid="{81DD03C5-9048-4228-8C74-658AE9D5980D}"/>
    <cellStyle name="Normal 4 2 4 2 2 2 4" xfId="7596" xr:uid="{586B09E5-A53C-4545-9864-7BF7978BC584}"/>
    <cellStyle name="Normal 4 2 4 2 2 3" xfId="2870" xr:uid="{8197967F-C83D-41F2-BA30-457733B4675E}"/>
    <cellStyle name="Normal 4 2 4 2 2 3 2" xfId="5591" xr:uid="{4DA01018-B463-4E5C-8241-297E66FBDE65}"/>
    <cellStyle name="Normal 4 2 4 2 2 3 2 2" xfId="9947" xr:uid="{08650452-E452-43ED-8C83-3D739FE49E88}"/>
    <cellStyle name="Normal 4 2 4 2 2 3 3" xfId="7598" xr:uid="{B6E3025C-8A3E-4D88-9101-00762496EA90}"/>
    <cellStyle name="Normal 4 2 4 2 2 4" xfId="4511" xr:uid="{947E4CB8-D926-4D80-BFD6-6C58D3B2786C}"/>
    <cellStyle name="Normal 4 2 4 2 2 4 2" xfId="8867" xr:uid="{5180D761-F9BD-4CE9-9857-505D5D2A647E}"/>
    <cellStyle name="Normal 4 2 4 2 2 5" xfId="7595" xr:uid="{8363DA40-45AB-4371-ABCF-89C31E014473}"/>
    <cellStyle name="Normal 4 2 4 2 3" xfId="2871" xr:uid="{4C4BCBC3-23D9-45E9-A3B9-AF16DA685DC8}"/>
    <cellStyle name="Normal 4 2 4 2 3 2" xfId="2872" xr:uid="{DBA43AAD-2328-4D38-B660-992B18077833}"/>
    <cellStyle name="Normal 4 2 4 2 3 2 2" xfId="5861" xr:uid="{1C6ED448-4C97-4DA5-AF83-1750512CE793}"/>
    <cellStyle name="Normal 4 2 4 2 3 2 2 2" xfId="10217" xr:uid="{F05EE35E-A498-4277-B801-01863E2EDE03}"/>
    <cellStyle name="Normal 4 2 4 2 3 2 3" xfId="7600" xr:uid="{4DE80A05-AEF6-4303-80AC-C8856F31A4F7}"/>
    <cellStyle name="Normal 4 2 4 2 3 3" xfId="4781" xr:uid="{69ADF32B-6ABC-483B-B984-C32ED780130B}"/>
    <cellStyle name="Normal 4 2 4 2 3 3 2" xfId="9137" xr:uid="{C171A1E7-B3D2-4723-A9D4-5BEA055F63BE}"/>
    <cellStyle name="Normal 4 2 4 2 3 4" xfId="7599" xr:uid="{959C32F6-4850-47D1-B956-F30AB0EC5CDD}"/>
    <cellStyle name="Normal 4 2 4 2 4" xfId="2873" xr:uid="{8E657636-7560-477C-BD22-E0E4AC6854B3}"/>
    <cellStyle name="Normal 4 2 4 2 4 2" xfId="5321" xr:uid="{864D6578-53A1-4737-9C60-975AE30B19FA}"/>
    <cellStyle name="Normal 4 2 4 2 4 2 2" xfId="9677" xr:uid="{9671960C-1999-4AAC-89C4-C7F5E7592C0B}"/>
    <cellStyle name="Normal 4 2 4 2 4 3" xfId="7601" xr:uid="{B6BC5055-0569-4247-9EA7-729840A8B7FB}"/>
    <cellStyle name="Normal 4 2 4 2 5" xfId="4151" xr:uid="{0F9714E8-4079-44FF-BF87-BDD75ED9ABE2}"/>
    <cellStyle name="Normal 4 2 4 2 5 2" xfId="8507" xr:uid="{00CA68A7-64F0-40EA-90CA-0F89F69D9270}"/>
    <cellStyle name="Normal 4 2 4 2 6" xfId="7594" xr:uid="{55DC422A-54FF-449F-BF1B-201720D82190}"/>
    <cellStyle name="Normal 4 2 4 3" xfId="2874" xr:uid="{2E94FE1E-98F3-46DB-9EF1-6736C0C9E1EF}"/>
    <cellStyle name="Normal 4 2 4 3 2" xfId="2875" xr:uid="{A2F56726-B1A6-44DA-ACB5-A250958848A9}"/>
    <cellStyle name="Normal 4 2 4 3 2 2" xfId="2876" xr:uid="{90CE4797-9769-4B9D-9D04-4E6F236F58BA}"/>
    <cellStyle name="Normal 4 2 4 3 2 2 2" xfId="2877" xr:uid="{DE96C845-979F-4BE6-AB2A-3F5E2C270207}"/>
    <cellStyle name="Normal 4 2 4 3 2 2 2 2" xfId="6044" xr:uid="{A1D74F5A-DDF5-46E1-B0C4-4A1E7492609E}"/>
    <cellStyle name="Normal 4 2 4 3 2 2 2 2 2" xfId="10400" xr:uid="{7D07D0E3-9000-4BB3-BF7B-CCE4270CB4FC}"/>
    <cellStyle name="Normal 4 2 4 3 2 2 2 3" xfId="7605" xr:uid="{FD7503C2-24BE-4454-BB5F-7533A96D72C7}"/>
    <cellStyle name="Normal 4 2 4 3 2 2 3" xfId="4964" xr:uid="{37DB290E-BA37-4788-A2EB-87AA6468D24B}"/>
    <cellStyle name="Normal 4 2 4 3 2 2 3 2" xfId="9320" xr:uid="{E7652DC2-AD5C-4E76-82BF-700ECFFBC661}"/>
    <cellStyle name="Normal 4 2 4 3 2 2 4" xfId="7604" xr:uid="{A884854F-BEA0-4C54-88CF-99D2322C83A4}"/>
    <cellStyle name="Normal 4 2 4 3 2 3" xfId="2878" xr:uid="{AE0AD3AA-8739-49B0-942C-DFEE250E4AB9}"/>
    <cellStyle name="Normal 4 2 4 3 2 3 2" xfId="5504" xr:uid="{0B852757-35D8-4D69-8BF1-D10A1B6C3EA5}"/>
    <cellStyle name="Normal 4 2 4 3 2 3 2 2" xfId="9860" xr:uid="{6F3F566E-7A5F-4589-BD3D-335436BCAAE1}"/>
    <cellStyle name="Normal 4 2 4 3 2 3 3" xfId="7606" xr:uid="{8AD8C827-22A5-47B2-A5CE-DCB7793FEDB7}"/>
    <cellStyle name="Normal 4 2 4 3 2 4" xfId="4424" xr:uid="{5D0719DD-1021-4565-9343-9BB158607C9C}"/>
    <cellStyle name="Normal 4 2 4 3 2 4 2" xfId="8780" xr:uid="{2DFAA645-4812-484A-8A7A-B7B8FF4D40BC}"/>
    <cellStyle name="Normal 4 2 4 3 2 5" xfId="7603" xr:uid="{5D34E65C-87CE-459F-8D0F-03B9D58553C1}"/>
    <cellStyle name="Normal 4 2 4 3 3" xfId="2879" xr:uid="{8CCD6B4F-8FDA-46E9-8C59-CBDA228C9044}"/>
    <cellStyle name="Normal 4 2 4 3 3 2" xfId="2880" xr:uid="{4A9CD8B0-A5CC-4CD7-8D7B-91FE92E83B76}"/>
    <cellStyle name="Normal 4 2 4 3 3 2 2" xfId="5774" xr:uid="{D4FB4A78-4928-4429-8BA7-62EA2D1F6039}"/>
    <cellStyle name="Normal 4 2 4 3 3 2 2 2" xfId="10130" xr:uid="{E37F7ED4-FDA8-47BF-BB00-8CF0781171A9}"/>
    <cellStyle name="Normal 4 2 4 3 3 2 3" xfId="7608" xr:uid="{43E8CE55-AF2A-4D2F-A4C5-05990C48E555}"/>
    <cellStyle name="Normal 4 2 4 3 3 3" xfId="4694" xr:uid="{CA77F166-E299-4743-9FEC-CCB583167EB7}"/>
    <cellStyle name="Normal 4 2 4 3 3 3 2" xfId="9050" xr:uid="{27D7E670-2D7C-469C-8DA5-581699AB7F05}"/>
    <cellStyle name="Normal 4 2 4 3 3 4" xfId="7607" xr:uid="{EE848AD4-30B2-46BD-B93B-5B445FFE9810}"/>
    <cellStyle name="Normal 4 2 4 3 4" xfId="2881" xr:uid="{4063B63D-CD9A-4724-8C3B-CA85B22C138D}"/>
    <cellStyle name="Normal 4 2 4 3 4 2" xfId="5234" xr:uid="{E819F022-A5DC-44F5-89D1-A5F12C15E7E1}"/>
    <cellStyle name="Normal 4 2 4 3 4 2 2" xfId="9590" xr:uid="{FBE9C6EF-A465-4B1D-B412-19404D1827C0}"/>
    <cellStyle name="Normal 4 2 4 3 4 3" xfId="7609" xr:uid="{B47732D6-0393-4BBD-BE4F-CDA11BB3ADF0}"/>
    <cellStyle name="Normal 4 2 4 3 5" xfId="4244" xr:uid="{AFE7A927-FE56-4A47-8405-8D401B77897B}"/>
    <cellStyle name="Normal 4 2 4 3 5 2" xfId="8600" xr:uid="{CECB3A87-620B-4A44-A4F5-E44FFDB71F14}"/>
    <cellStyle name="Normal 4 2 4 3 6" xfId="7602" xr:uid="{A88A9B2E-BDE7-4709-8A40-6B2639A7A6EE}"/>
    <cellStyle name="Normal 4 2 4 4" xfId="2882" xr:uid="{84D93A7A-475C-412C-B55A-71856C12173F}"/>
    <cellStyle name="Normal 4 2 4 4 2" xfId="2883" xr:uid="{DFB74DAA-B915-40F4-B8EF-CCBCE72BD381}"/>
    <cellStyle name="Normal 4 2 4 4 2 2" xfId="2884" xr:uid="{097B1CC1-02FF-4A4C-B07A-D17C087AF7F0}"/>
    <cellStyle name="Normal 4 2 4 4 2 2 2" xfId="5951" xr:uid="{66F32D77-DADB-40D8-B32D-0A2BC0B28FEA}"/>
    <cellStyle name="Normal 4 2 4 4 2 2 2 2" xfId="10307" xr:uid="{29AB42A3-5208-4012-AD8A-63DE312C4808}"/>
    <cellStyle name="Normal 4 2 4 4 2 2 3" xfId="7612" xr:uid="{801B17E1-6B99-4941-A3EE-E68AAC59F2E4}"/>
    <cellStyle name="Normal 4 2 4 4 2 3" xfId="4871" xr:uid="{9DDCCC18-6310-434A-8195-D6A0F2A3AF6B}"/>
    <cellStyle name="Normal 4 2 4 4 2 3 2" xfId="9227" xr:uid="{2F7802AC-9D79-4432-8EC6-1A0082828998}"/>
    <cellStyle name="Normal 4 2 4 4 2 4" xfId="7611" xr:uid="{B647F799-221B-44A7-90F3-1DFDA84685CF}"/>
    <cellStyle name="Normal 4 2 4 4 3" xfId="2885" xr:uid="{20AE9602-3631-40D4-A0EE-D3659629EE5F}"/>
    <cellStyle name="Normal 4 2 4 4 3 2" xfId="5411" xr:uid="{940FBDF4-80F9-42DF-9489-AB457A38D5C7}"/>
    <cellStyle name="Normal 4 2 4 4 3 2 2" xfId="9767" xr:uid="{97471A9E-A12C-4B98-AE40-161FA74B37A5}"/>
    <cellStyle name="Normal 4 2 4 4 3 3" xfId="7613" xr:uid="{5BA958F9-E2FD-444F-9C8A-62C98FE9C6C3}"/>
    <cellStyle name="Normal 4 2 4 4 4" xfId="4331" xr:uid="{4A2F4F72-42FA-4E2E-A0B1-A764AC61FA38}"/>
    <cellStyle name="Normal 4 2 4 4 4 2" xfId="8687" xr:uid="{547681FF-2789-4588-8C04-E4222E79853B}"/>
    <cellStyle name="Normal 4 2 4 4 5" xfId="7610" xr:uid="{CF43FECD-CF9D-48C9-BE60-90077EB1993F}"/>
    <cellStyle name="Normal 4 2 4 5" xfId="2886" xr:uid="{332506A9-F9FD-4415-BE89-546355328EE8}"/>
    <cellStyle name="Normal 4 2 4 5 2" xfId="2887" xr:uid="{1D751B2B-DCE3-424E-AB4E-37703479B254}"/>
    <cellStyle name="Normal 4 2 4 5 2 2" xfId="5681" xr:uid="{F97ED114-3DDB-410C-90D4-5F24E8226D8E}"/>
    <cellStyle name="Normal 4 2 4 5 2 2 2" xfId="10037" xr:uid="{6437DFF3-0637-4D90-BAFB-364A8AF4B96D}"/>
    <cellStyle name="Normal 4 2 4 5 2 3" xfId="7615" xr:uid="{484FE7AA-9CC7-4BD0-B256-CD80E39BA7EC}"/>
    <cellStyle name="Normal 4 2 4 5 3" xfId="4601" xr:uid="{4171CFD6-1011-443C-831D-AF1D1BBFFFED}"/>
    <cellStyle name="Normal 4 2 4 5 3 2" xfId="8957" xr:uid="{33EBBC16-EB78-4F96-822D-3E355A60040B}"/>
    <cellStyle name="Normal 4 2 4 5 4" xfId="7614" xr:uid="{6CF5C972-C7A2-461B-9227-CE6D0E5AFC57}"/>
    <cellStyle name="Normal 4 2 4 6" xfId="2888" xr:uid="{246B2B96-126B-48D1-9A27-6E8FD06FFE98}"/>
    <cellStyle name="Normal 4 2 4 6 2" xfId="5141" xr:uid="{A4CFE946-8D1F-41ED-9F02-40EB09FF6B8C}"/>
    <cellStyle name="Normal 4 2 4 6 2 2" xfId="9497" xr:uid="{FE8356D1-29C6-4B5E-8CC9-4E640B145E9A}"/>
    <cellStyle name="Normal 4 2 4 6 3" xfId="7616" xr:uid="{F24BE644-3472-461B-84F4-89B8F8300254}"/>
    <cellStyle name="Normal 4 2 4 7" xfId="4064" xr:uid="{EBC91D2D-86F1-4E33-9DCD-BAE299945E35}"/>
    <cellStyle name="Normal 4 2 4 7 2" xfId="8420" xr:uid="{9C29879B-8496-482E-8377-43F0F3A1FCB0}"/>
    <cellStyle name="Normal 4 2 4 8" xfId="7593" xr:uid="{87153A4F-63FF-460F-9368-9D1B2924AC2C}"/>
    <cellStyle name="Normal 4 2 5" xfId="2889" xr:uid="{6B570A1F-7952-4A83-B947-6F0A32EB812F}"/>
    <cellStyle name="Normal 4 2 5 2" xfId="2890" xr:uid="{D8A76F75-0F61-4E86-9FFF-B22F3E519207}"/>
    <cellStyle name="Normal 4 2 5 2 2" xfId="2891" xr:uid="{E48DF1C6-20AB-48D1-9B46-8BB54C2D9783}"/>
    <cellStyle name="Normal 4 2 5 2 2 2" xfId="2892" xr:uid="{2FCB6225-18EE-45A8-867D-05113A3AB477}"/>
    <cellStyle name="Normal 4 2 5 2 2 2 2" xfId="6086" xr:uid="{B8ED2378-A376-43B2-93CD-9B269DA95C66}"/>
    <cellStyle name="Normal 4 2 5 2 2 2 2 2" xfId="10442" xr:uid="{A24D953A-FC15-459B-A28A-7A7E023034DC}"/>
    <cellStyle name="Normal 4 2 5 2 2 2 3" xfId="7620" xr:uid="{4DB709FD-3A4F-4BB2-A2D9-B0A8C0542CA7}"/>
    <cellStyle name="Normal 4 2 5 2 2 3" xfId="5006" xr:uid="{F30FC548-532A-4DD2-9CD0-3D11D9CF7C1D}"/>
    <cellStyle name="Normal 4 2 5 2 2 3 2" xfId="9362" xr:uid="{8E7C0CAC-843F-4E7B-9442-3B0D6D2FFE59}"/>
    <cellStyle name="Normal 4 2 5 2 2 4" xfId="7619" xr:uid="{63E21CF3-A83B-4DB0-998E-E4EDDD083A10}"/>
    <cellStyle name="Normal 4 2 5 2 3" xfId="2893" xr:uid="{F8E64B45-19DC-408F-8FDD-CB2F2206D1E9}"/>
    <cellStyle name="Normal 4 2 5 2 3 2" xfId="5546" xr:uid="{94B61B00-FD6C-4D19-85E3-94A5269D6ED8}"/>
    <cellStyle name="Normal 4 2 5 2 3 2 2" xfId="9902" xr:uid="{D5FF7F60-D6C1-464E-9C2C-C795BD9560F6}"/>
    <cellStyle name="Normal 4 2 5 2 3 3" xfId="7621" xr:uid="{FDAED30E-D8CF-4DF6-8137-168FE8C873C8}"/>
    <cellStyle name="Normal 4 2 5 2 4" xfId="4466" xr:uid="{88CA3AEE-CCD1-4CB1-96F5-8B63FD5FFA85}"/>
    <cellStyle name="Normal 4 2 5 2 4 2" xfId="8822" xr:uid="{6FF7EF1B-611A-49DB-A726-34CCA2925C76}"/>
    <cellStyle name="Normal 4 2 5 2 5" xfId="7618" xr:uid="{BA6051C7-CD47-4343-AA50-38900EC665FC}"/>
    <cellStyle name="Normal 4 2 5 3" xfId="2894" xr:uid="{E467D257-5D26-42CD-B038-E6C4EBA7D7B2}"/>
    <cellStyle name="Normal 4 2 5 3 2" xfId="2895" xr:uid="{A58FA8D4-121A-4980-A3C4-70AFD2C259C3}"/>
    <cellStyle name="Normal 4 2 5 3 2 2" xfId="5816" xr:uid="{56522066-1D4A-4D40-82CB-7D9F7A8B9895}"/>
    <cellStyle name="Normal 4 2 5 3 2 2 2" xfId="10172" xr:uid="{EFDE4AAB-E942-4BF5-BB55-92290E941340}"/>
    <cellStyle name="Normal 4 2 5 3 2 3" xfId="7623" xr:uid="{D70C430F-3365-4E26-8D48-4F66FA8AB940}"/>
    <cellStyle name="Normal 4 2 5 3 3" xfId="4736" xr:uid="{265A3084-23DC-4F1D-B2D3-B4C5B2C74AB0}"/>
    <cellStyle name="Normal 4 2 5 3 3 2" xfId="9092" xr:uid="{BE22A630-68D5-4B3C-A146-058A31EECBAA}"/>
    <cellStyle name="Normal 4 2 5 3 4" xfId="7622" xr:uid="{0A018584-B07B-44E6-BC17-6532FF51746A}"/>
    <cellStyle name="Normal 4 2 5 4" xfId="2896" xr:uid="{237F6AD6-5A06-451A-870D-6D933D0AADB9}"/>
    <cellStyle name="Normal 4 2 5 4 2" xfId="5276" xr:uid="{1CBBCC4E-D142-4108-9425-A88C9D413BEC}"/>
    <cellStyle name="Normal 4 2 5 4 2 2" xfId="9632" xr:uid="{6EC96DC5-FF30-4871-A467-A1400EF1B805}"/>
    <cellStyle name="Normal 4 2 5 4 3" xfId="7624" xr:uid="{5B14C3B0-06B2-41DC-AA18-BFA22F63BAD0}"/>
    <cellStyle name="Normal 4 2 5 5" xfId="4106" xr:uid="{4D2ACD1D-CBDE-442D-984D-E805A85A3E1E}"/>
    <cellStyle name="Normal 4 2 5 5 2" xfId="8462" xr:uid="{C1EEE8F8-194D-4D66-85C5-0C398CC6997D}"/>
    <cellStyle name="Normal 4 2 5 6" xfId="7617" xr:uid="{0D234EDA-1DC2-4CA0-8BDF-63DBEE2CCA47}"/>
    <cellStyle name="Normal 4 2 6" xfId="2897" xr:uid="{DE8F35D3-1538-4A19-B222-D38ADC82E8FF}"/>
    <cellStyle name="Normal 4 2 6 2" xfId="2898" xr:uid="{22146143-D242-4945-9A98-C90789E28723}"/>
    <cellStyle name="Normal 4 2 6 2 2" xfId="2899" xr:uid="{4B16BEAE-3DDE-4C39-9303-1CDE112A9F72}"/>
    <cellStyle name="Normal 4 2 6 2 2 2" xfId="2900" xr:uid="{2295DFD8-1A9E-4F3C-BD34-9C3FE40EEDB7}"/>
    <cellStyle name="Normal 4 2 6 2 2 2 2" xfId="5996" xr:uid="{E2CB9EFA-26AC-44E7-82E3-854DD4E3D9B4}"/>
    <cellStyle name="Normal 4 2 6 2 2 2 2 2" xfId="10352" xr:uid="{73EBBF4D-0379-4D66-9B8B-79C389D48459}"/>
    <cellStyle name="Normal 4 2 6 2 2 2 3" xfId="7628" xr:uid="{772DDC85-C611-48BD-9273-3AEED9E87EB5}"/>
    <cellStyle name="Normal 4 2 6 2 2 3" xfId="4916" xr:uid="{8B503341-A35F-4069-AB4D-2DF88C02D2EF}"/>
    <cellStyle name="Normal 4 2 6 2 2 3 2" xfId="9272" xr:uid="{08DDF5A3-34A5-4BB4-AA3F-73B65DB82A9A}"/>
    <cellStyle name="Normal 4 2 6 2 2 4" xfId="7627" xr:uid="{61AD0392-D854-4958-8CD7-B3FB1687782A}"/>
    <cellStyle name="Normal 4 2 6 2 3" xfId="2901" xr:uid="{2C6C5BFC-0565-4FED-AC23-93C4065C64E0}"/>
    <cellStyle name="Normal 4 2 6 2 3 2" xfId="5456" xr:uid="{C171BC79-961E-4FEE-9F02-93FF79ED35CA}"/>
    <cellStyle name="Normal 4 2 6 2 3 2 2" xfId="9812" xr:uid="{A0E784F5-4D7A-4270-8BC5-A8A82657F9A3}"/>
    <cellStyle name="Normal 4 2 6 2 3 3" xfId="7629" xr:uid="{3B636A3F-4CE0-43CA-B3A2-E5A2D895A47E}"/>
    <cellStyle name="Normal 4 2 6 2 4" xfId="4376" xr:uid="{4C58D975-84D1-4481-95C1-F8D3769EF058}"/>
    <cellStyle name="Normal 4 2 6 2 4 2" xfId="8732" xr:uid="{D416C7BF-903C-49E1-AF50-287AD4F1CC99}"/>
    <cellStyle name="Normal 4 2 6 2 5" xfId="7626" xr:uid="{40A7C910-D17B-44C7-ABBA-91A97655E30F}"/>
    <cellStyle name="Normal 4 2 6 3" xfId="2902" xr:uid="{60832F9C-88AC-415A-A35F-9CE3CD320DE2}"/>
    <cellStyle name="Normal 4 2 6 3 2" xfId="2903" xr:uid="{5CEE2A4B-BDDE-4575-90D9-E499188D2685}"/>
    <cellStyle name="Normal 4 2 6 3 2 2" xfId="5726" xr:uid="{3907E7B6-CC23-4E75-8818-162A6E893A07}"/>
    <cellStyle name="Normal 4 2 6 3 2 2 2" xfId="10082" xr:uid="{2905D08A-C775-487D-A504-6E81ACD5688F}"/>
    <cellStyle name="Normal 4 2 6 3 2 3" xfId="7631" xr:uid="{F43AD36A-28F0-4D0B-8BA4-6E2EA7AA185E}"/>
    <cellStyle name="Normal 4 2 6 3 3" xfId="4646" xr:uid="{5A4456E5-F3F9-44DE-A9D3-12C2305845AE}"/>
    <cellStyle name="Normal 4 2 6 3 3 2" xfId="9002" xr:uid="{59625127-99D0-4B6A-9B8E-CFFD2E5773AE}"/>
    <cellStyle name="Normal 4 2 6 3 4" xfId="7630" xr:uid="{5D6E74CF-EB23-4473-BD13-89C13CFB4C72}"/>
    <cellStyle name="Normal 4 2 6 4" xfId="2904" xr:uid="{C4864A65-2D7C-4B3E-88A3-D960009B5AB2}"/>
    <cellStyle name="Normal 4 2 6 4 2" xfId="5186" xr:uid="{0C5C4870-4D75-4E41-860A-6205C6D83570}"/>
    <cellStyle name="Normal 4 2 6 4 2 2" xfId="9542" xr:uid="{FE146BB0-A6F6-4099-B9BB-921408417D98}"/>
    <cellStyle name="Normal 4 2 6 4 3" xfId="7632" xr:uid="{B0E70104-3AA5-433D-8467-4B7412D5D456}"/>
    <cellStyle name="Normal 4 2 6 5" xfId="4196" xr:uid="{00FF3210-144F-42AD-82B5-7410FE8C3B2A}"/>
    <cellStyle name="Normal 4 2 6 5 2" xfId="8552" xr:uid="{D99BA801-092D-45F8-B183-807585334A60}"/>
    <cellStyle name="Normal 4 2 6 6" xfId="7625" xr:uid="{5F115B48-5C32-4921-AF63-7B7166F693FD}"/>
    <cellStyle name="Normal 4 2 7" xfId="2905" xr:uid="{91C29D4D-7BE5-4960-84F3-4A6789397392}"/>
    <cellStyle name="Normal 4 2 7 2" xfId="2906" xr:uid="{4826C59B-12BD-4814-B0ED-4BC1B0A9A6DC}"/>
    <cellStyle name="Normal 4 2 7 2 2" xfId="2907" xr:uid="{043AF6B2-7A83-4AB0-A2CB-15931E9152DA}"/>
    <cellStyle name="Normal 4 2 7 2 2 2" xfId="5906" xr:uid="{D0618F93-8A20-48C0-800C-EA05E4758855}"/>
    <cellStyle name="Normal 4 2 7 2 2 2 2" xfId="10262" xr:uid="{3D3F5844-A2D3-4DE7-9BAA-A921B148C210}"/>
    <cellStyle name="Normal 4 2 7 2 2 3" xfId="7635" xr:uid="{0A133C47-15E9-4C13-9589-7FAF3B206650}"/>
    <cellStyle name="Normal 4 2 7 2 3" xfId="4826" xr:uid="{8E530FE7-4AAA-4B0D-8ADF-1F9AD88AA0F8}"/>
    <cellStyle name="Normal 4 2 7 2 3 2" xfId="9182" xr:uid="{67725165-DB15-4934-A031-64D59CA0E8EE}"/>
    <cellStyle name="Normal 4 2 7 2 4" xfId="7634" xr:uid="{ED11853C-4AF5-4AE5-B425-C0102D1EE7D1}"/>
    <cellStyle name="Normal 4 2 7 3" xfId="2908" xr:uid="{C0CF0B10-628B-49BE-BEE3-576038ECEB9F}"/>
    <cellStyle name="Normal 4 2 7 3 2" xfId="5366" xr:uid="{36E48A15-EDEB-4F93-8F41-8FB98AAF455B}"/>
    <cellStyle name="Normal 4 2 7 3 2 2" xfId="9722" xr:uid="{3BFBB318-CBA8-426C-8CC9-008989234868}"/>
    <cellStyle name="Normal 4 2 7 3 3" xfId="7636" xr:uid="{4BE25F09-0748-4929-A729-37E17BCE3435}"/>
    <cellStyle name="Normal 4 2 7 4" xfId="4286" xr:uid="{F9546243-FC78-4DA2-837F-E4168DB01CAA}"/>
    <cellStyle name="Normal 4 2 7 4 2" xfId="8642" xr:uid="{A047B17F-19CA-4D1B-B610-60136C4C7529}"/>
    <cellStyle name="Normal 4 2 7 5" xfId="7633" xr:uid="{D22C3CB2-1542-4E87-82B0-40E2B01DD4B3}"/>
    <cellStyle name="Normal 4 2 8" xfId="2909" xr:uid="{B64FE225-6BE7-45B1-8160-796972A19F99}"/>
    <cellStyle name="Normal 4 2 8 2" xfId="2910" xr:uid="{5CA5AFAD-45A0-4C40-8FB7-47E7954CB5F9}"/>
    <cellStyle name="Normal 4 2 8 2 2" xfId="5636" xr:uid="{A0D8EFBA-EF36-408D-B637-0A5EC024E332}"/>
    <cellStyle name="Normal 4 2 8 2 2 2" xfId="9992" xr:uid="{9D03C2B3-0A40-4A92-BB70-D92AC5D6F131}"/>
    <cellStyle name="Normal 4 2 8 2 3" xfId="7638" xr:uid="{C162A6E2-7764-4DBA-B8D7-34822FDBE61E}"/>
    <cellStyle name="Normal 4 2 8 3" xfId="4556" xr:uid="{84907476-1BED-4374-8CA2-5E7502240A6E}"/>
    <cellStyle name="Normal 4 2 8 3 2" xfId="8912" xr:uid="{4F5DBC39-8625-4DEE-95B4-165BEA34E2C7}"/>
    <cellStyle name="Normal 4 2 8 4" xfId="7637" xr:uid="{02220502-6B54-4275-B803-3CEFAD68B7B8}"/>
    <cellStyle name="Normal 4 2 9" xfId="2911" xr:uid="{B8F329AF-A9D2-45D7-BBE2-89EE43C3E00D}"/>
    <cellStyle name="Normal 4 2 9 2" xfId="5096" xr:uid="{F2CF3366-524E-462E-A5FA-3D98B556A636}"/>
    <cellStyle name="Normal 4 2 9 2 2" xfId="9452" xr:uid="{14C7E68A-DDDF-41A1-A65C-8EF240CFD6D4}"/>
    <cellStyle name="Normal 4 2 9 3" xfId="7639" xr:uid="{0116FF51-774D-4DA2-BAE7-52CCED9EED2D}"/>
    <cellStyle name="Normal 4 3" xfId="2912" xr:uid="{E605A07A-4ACD-496D-8767-A5C725AFF99A}"/>
    <cellStyle name="Normal 4 4" xfId="2913" xr:uid="{AD647213-945A-49A0-89A9-363BD2B1D303}"/>
    <cellStyle name="Normal 40" xfId="2914" xr:uid="{6615DAA7-5100-4D4B-A58C-5E1D8FD14072}"/>
    <cellStyle name="Normal 40 2" xfId="2915" xr:uid="{7C47315C-4405-405B-BEE2-7B8AAECDCE38}"/>
    <cellStyle name="Normal 41" xfId="2916" xr:uid="{EBE725E5-84C6-4334-B3B2-A3E4222CC44A}"/>
    <cellStyle name="Normal 41 2" xfId="2917" xr:uid="{39A2836C-4C8A-45BB-88E7-105748951363}"/>
    <cellStyle name="Normal 42" xfId="2918" xr:uid="{12E9DBA3-B52E-43B9-BADA-3E40F914D895}"/>
    <cellStyle name="Normal 42 2" xfId="2919" xr:uid="{6836754C-B1E4-4259-A945-524EC097B048}"/>
    <cellStyle name="Normal 43" xfId="2920" xr:uid="{8B9AACC6-5E09-4C5F-B678-B6EBAA25B950}"/>
    <cellStyle name="Normal 43 2" xfId="2921" xr:uid="{8A8BD6D7-9C1D-466D-862C-645F71D10C9E}"/>
    <cellStyle name="Normal 44" xfId="2922" xr:uid="{DE5338AB-4FD6-4EAC-8E68-D24F17C15663}"/>
    <cellStyle name="Normal 44 2" xfId="2923" xr:uid="{4AA6CD89-58F7-4603-90D2-2458D33B6C19}"/>
    <cellStyle name="Normal 45" xfId="2924" xr:uid="{0A26E4A5-C2C5-4F4D-93AF-275748C7FD83}"/>
    <cellStyle name="Normal 45 2" xfId="2925" xr:uid="{BF4E95A7-8E4E-462B-B6AC-E4A211DA7B40}"/>
    <cellStyle name="Normal 46" xfId="2926" xr:uid="{841C2EC0-A8D4-4049-94FC-41760C8CD9AD}"/>
    <cellStyle name="Normal 46 2" xfId="2927" xr:uid="{908262EB-E479-4070-86EE-E11882AFEBF0}"/>
    <cellStyle name="Normal 47" xfId="2928" xr:uid="{C21D173B-ABDC-4AA9-B1D1-FD10E4F0A0A0}"/>
    <cellStyle name="Normal 48" xfId="2929" xr:uid="{6C1E7200-3B6E-40FA-9318-2F8C978446C3}"/>
    <cellStyle name="Normal 48 2" xfId="2930" xr:uid="{5BDE75D8-3A13-4392-B97E-8204AF563753}"/>
    <cellStyle name="Normal 48 2 2" xfId="2931" xr:uid="{7948F023-08C4-4C0D-8713-B9ACE3FC0D57}"/>
    <cellStyle name="Normal 48 2 2 2" xfId="2932" xr:uid="{B23F2243-AC35-4E25-84AD-E118B6F56003}"/>
    <cellStyle name="Normal 48 2 2 2 2" xfId="2933" xr:uid="{A1DFD3B8-3E5F-4FA4-A853-47F5576868BA}"/>
    <cellStyle name="Normal 48 2 2 2 2 2" xfId="2934" xr:uid="{0FFC9B89-C293-4764-9CE5-69871853BD1E}"/>
    <cellStyle name="Normal 48 2 2 2 2 2 2" xfId="6163" xr:uid="{0A71083D-368A-4797-A8FD-D671486722B5}"/>
    <cellStyle name="Normal 48 2 2 2 2 2 2 2" xfId="10519" xr:uid="{13735C68-679B-4C3E-A55A-A5773A6F0B2B}"/>
    <cellStyle name="Normal 48 2 2 2 2 2 3" xfId="7645" xr:uid="{6E30B0A4-3092-43C9-8D0E-A1A534008E53}"/>
    <cellStyle name="Normal 48 2 2 2 2 3" xfId="5083" xr:uid="{E032017C-A278-40D9-9FF3-82AA82104DD6}"/>
    <cellStyle name="Normal 48 2 2 2 2 3 2" xfId="9439" xr:uid="{E16D7065-04E1-4B21-9DF7-28BCAC40A521}"/>
    <cellStyle name="Normal 48 2 2 2 2 4" xfId="7644" xr:uid="{ECCB9F62-B9E7-41C6-BB06-E271DAA99DE4}"/>
    <cellStyle name="Normal 48 2 2 2 3" xfId="2935" xr:uid="{5FBA2E1E-745C-483C-8D73-0CD59985207B}"/>
    <cellStyle name="Normal 48 2 2 2 3 2" xfId="5623" xr:uid="{E17685CC-D958-4EC9-BB26-758C006B017D}"/>
    <cellStyle name="Normal 48 2 2 2 3 2 2" xfId="9979" xr:uid="{25FE8EE8-5C2C-4F20-A991-B00328FDAB0C}"/>
    <cellStyle name="Normal 48 2 2 2 3 3" xfId="7646" xr:uid="{3ED57177-7D42-460B-9C5B-EBE092DE27AA}"/>
    <cellStyle name="Normal 48 2 2 2 4" xfId="4543" xr:uid="{815B7748-66E0-4474-8FBB-CAE88EBD7725}"/>
    <cellStyle name="Normal 48 2 2 2 4 2" xfId="8899" xr:uid="{C83F2B65-1145-47D4-B8F3-291FC2227B43}"/>
    <cellStyle name="Normal 48 2 2 2 5" xfId="7643" xr:uid="{F0C01DD7-A082-4973-B26D-780E8ABF8170}"/>
    <cellStyle name="Normal 48 2 2 3" xfId="2936" xr:uid="{E83E3403-2B54-4AC2-825E-82951FE4347A}"/>
    <cellStyle name="Normal 48 2 2 3 2" xfId="2937" xr:uid="{140CDD79-9E8B-4218-84A9-9E2CC28AE9F4}"/>
    <cellStyle name="Normal 48 2 2 3 2 2" xfId="5893" xr:uid="{456D51C6-0746-4630-8871-71ECB1BF30C3}"/>
    <cellStyle name="Normal 48 2 2 3 2 2 2" xfId="10249" xr:uid="{68DA7E4B-BED1-454B-B96C-7A0D829D3CBF}"/>
    <cellStyle name="Normal 48 2 2 3 2 3" xfId="7648" xr:uid="{DDD181D9-DFD8-4CC6-AAB6-1FA7844DEA6B}"/>
    <cellStyle name="Normal 48 2 2 3 3" xfId="4813" xr:uid="{A34FF33B-00A5-468D-9BD8-138B9974915B}"/>
    <cellStyle name="Normal 48 2 2 3 3 2" xfId="9169" xr:uid="{CD1E9409-01D1-4F03-BA36-8103B51A71A0}"/>
    <cellStyle name="Normal 48 2 2 3 4" xfId="7647" xr:uid="{8ADDFAD5-916D-4BFA-BF41-D1DD20423BC0}"/>
    <cellStyle name="Normal 48 2 2 4" xfId="2938" xr:uid="{1D6B53C3-5B6C-48E0-933C-A740F8ED3608}"/>
    <cellStyle name="Normal 48 2 2 4 2" xfId="5353" xr:uid="{82C50DE7-29E5-4249-962E-DC648C480D73}"/>
    <cellStyle name="Normal 48 2 2 4 2 2" xfId="9709" xr:uid="{73693D31-A406-4168-9A57-824CF270A44F}"/>
    <cellStyle name="Normal 48 2 2 4 3" xfId="7649" xr:uid="{1181284D-F183-4D56-8CF9-23A0EB4E56E9}"/>
    <cellStyle name="Normal 48 2 2 5" xfId="4183" xr:uid="{6DF40C48-BFE9-4D2D-8270-E1897D8867D7}"/>
    <cellStyle name="Normal 48 2 2 5 2" xfId="8539" xr:uid="{166F62E5-3C10-41B0-8501-4CE7C593A17C}"/>
    <cellStyle name="Normal 48 2 2 6" xfId="7642" xr:uid="{6F452EFC-6009-4C1A-AB3B-321FE6B446FA}"/>
    <cellStyle name="Normal 48 2 3" xfId="2939" xr:uid="{C297699D-7D56-49DB-BFD7-A3944FAE7861}"/>
    <cellStyle name="Normal 48 2 3 2" xfId="2940" xr:uid="{0AE87BAA-2A82-4D3E-AB22-F781E80009AA}"/>
    <cellStyle name="Normal 48 2 3 2 2" xfId="2941" xr:uid="{165DD11A-3197-4593-BD7D-B08A3627E992}"/>
    <cellStyle name="Normal 48 2 3 2 2 2" xfId="2942" xr:uid="{A9A09398-7777-4506-A157-258F3E6EF599}"/>
    <cellStyle name="Normal 48 2 3 2 2 2 2" xfId="6046" xr:uid="{E3B5D0A1-2E92-437E-9EDE-2F2EAE82B3A3}"/>
    <cellStyle name="Normal 48 2 3 2 2 2 2 2" xfId="10402" xr:uid="{1A3AF4F1-2AD8-4EDF-952A-FE39EF2D2B00}"/>
    <cellStyle name="Normal 48 2 3 2 2 2 3" xfId="7653" xr:uid="{7274FD1F-C1A0-448A-8619-09D6977D95A9}"/>
    <cellStyle name="Normal 48 2 3 2 2 3" xfId="4966" xr:uid="{A6831EA6-41E0-4B73-927E-1A46AA549C24}"/>
    <cellStyle name="Normal 48 2 3 2 2 3 2" xfId="9322" xr:uid="{EC5F0769-0460-421F-A3AD-234E096655A0}"/>
    <cellStyle name="Normal 48 2 3 2 2 4" xfId="7652" xr:uid="{F5EDC3E4-261F-41E2-ABEF-7DF9A4272405}"/>
    <cellStyle name="Normal 48 2 3 2 3" xfId="2943" xr:uid="{D3E1B71C-DCD9-4AF1-B5D0-977655DDA152}"/>
    <cellStyle name="Normal 48 2 3 2 3 2" xfId="5506" xr:uid="{9C6F7936-B1D7-43E2-9815-5230E2444637}"/>
    <cellStyle name="Normal 48 2 3 2 3 2 2" xfId="9862" xr:uid="{C404D9B6-96FA-4174-B572-867EB74AF237}"/>
    <cellStyle name="Normal 48 2 3 2 3 3" xfId="7654" xr:uid="{E4FFBA2A-0F77-45CD-90A6-209E11D2694F}"/>
    <cellStyle name="Normal 48 2 3 2 4" xfId="4426" xr:uid="{EB5A81BA-0A2C-4A83-A155-DFCD27661C61}"/>
    <cellStyle name="Normal 48 2 3 2 4 2" xfId="8782" xr:uid="{D77E2A93-DB49-4902-AC8B-9947D09CB9C5}"/>
    <cellStyle name="Normal 48 2 3 2 5" xfId="7651" xr:uid="{67E24B91-2CDE-49D7-AAF3-E9BE10DA8E53}"/>
    <cellStyle name="Normal 48 2 3 3" xfId="2944" xr:uid="{1182963D-4B60-4A11-B91B-CC342406CB42}"/>
    <cellStyle name="Normal 48 2 3 3 2" xfId="2945" xr:uid="{57533188-3800-4B2B-9259-E7ED9760DF2E}"/>
    <cellStyle name="Normal 48 2 3 3 2 2" xfId="5776" xr:uid="{2974A337-AA61-46CA-B14D-F537BF1D18C6}"/>
    <cellStyle name="Normal 48 2 3 3 2 2 2" xfId="10132" xr:uid="{B8A81E45-E9D0-47D0-A041-782F998E45DD}"/>
    <cellStyle name="Normal 48 2 3 3 2 3" xfId="7656" xr:uid="{B59C346A-176C-4500-9776-713BB120DE99}"/>
    <cellStyle name="Normal 48 2 3 3 3" xfId="4696" xr:uid="{7B30ED4B-329C-4884-86D2-DE3169237229}"/>
    <cellStyle name="Normal 48 2 3 3 3 2" xfId="9052" xr:uid="{F0349796-0188-4605-903B-3B9BEE83D04E}"/>
    <cellStyle name="Normal 48 2 3 3 4" xfId="7655" xr:uid="{06B79C3D-1CB5-43AE-A3FE-183BDB36A0D3}"/>
    <cellStyle name="Normal 48 2 3 4" xfId="2946" xr:uid="{C91DFF3D-8215-45B5-8ECF-A98B7640D0E2}"/>
    <cellStyle name="Normal 48 2 3 4 2" xfId="5236" xr:uid="{742305AA-D3FB-4B26-94A0-420978A8799B}"/>
    <cellStyle name="Normal 48 2 3 4 2 2" xfId="9592" xr:uid="{622CB2A2-FA1C-4D4C-AC02-07D3BD13468E}"/>
    <cellStyle name="Normal 48 2 3 4 3" xfId="7657" xr:uid="{FEAD6C37-8331-4EA8-A9C1-64F711CE2EFB}"/>
    <cellStyle name="Normal 48 2 3 5" xfId="4246" xr:uid="{AF1E5770-1B77-4885-BEDB-11B7B68DA77F}"/>
    <cellStyle name="Normal 48 2 3 5 2" xfId="8602" xr:uid="{5A19B562-8685-43FC-9FDF-CC6B35ECE717}"/>
    <cellStyle name="Normal 48 2 3 6" xfId="7650" xr:uid="{528F3F92-AAA6-4951-B9A2-940EAB830058}"/>
    <cellStyle name="Normal 48 2 4" xfId="2947" xr:uid="{CE4D49E6-AAFA-4E8A-9FA6-6C53A41F0B8D}"/>
    <cellStyle name="Normal 48 2 4 2" xfId="2948" xr:uid="{291E9EBD-752A-45CE-BA64-51CDB557311A}"/>
    <cellStyle name="Normal 48 2 4 2 2" xfId="2949" xr:uid="{FC5A1FC1-0F32-4A1A-8A9C-E8605C98C6C4}"/>
    <cellStyle name="Normal 48 2 4 2 2 2" xfId="5983" xr:uid="{CA9A6236-1F1C-4A67-8268-F4519EC8FEFE}"/>
    <cellStyle name="Normal 48 2 4 2 2 2 2" xfId="10339" xr:uid="{EDE3B2FA-8954-42E6-AB52-A0CFDF2BDC37}"/>
    <cellStyle name="Normal 48 2 4 2 2 3" xfId="7660" xr:uid="{D349DBBA-BF66-48C8-BBF9-2231232644C1}"/>
    <cellStyle name="Normal 48 2 4 2 3" xfId="4903" xr:uid="{0F715E51-70D9-4D0A-945D-0AAD8668B7CD}"/>
    <cellStyle name="Normal 48 2 4 2 3 2" xfId="9259" xr:uid="{1AE93CB8-C43A-48ED-9A73-5654AADE0F9F}"/>
    <cellStyle name="Normal 48 2 4 2 4" xfId="7659" xr:uid="{04C0DA93-9CF4-4A9B-958B-89C96D717D8B}"/>
    <cellStyle name="Normal 48 2 4 3" xfId="2950" xr:uid="{13720C07-0A02-4068-A067-95B929AE2F67}"/>
    <cellStyle name="Normal 48 2 4 3 2" xfId="5443" xr:uid="{0C0CC6E3-5748-40AA-B90F-AF567B94A0EB}"/>
    <cellStyle name="Normal 48 2 4 3 2 2" xfId="9799" xr:uid="{CDD03DDD-0401-4720-92F2-8F98D5D9A9B2}"/>
    <cellStyle name="Normal 48 2 4 3 3" xfId="7661" xr:uid="{A3C31909-F104-48EF-B759-FBC90F00BD2A}"/>
    <cellStyle name="Normal 48 2 4 4" xfId="4363" xr:uid="{FCC3AF32-2F59-4059-9534-E618CFBA8348}"/>
    <cellStyle name="Normal 48 2 4 4 2" xfId="8719" xr:uid="{F546413D-ADD1-46CF-866E-296A1D6ABB26}"/>
    <cellStyle name="Normal 48 2 4 5" xfId="7658" xr:uid="{7283584A-76C8-4714-AFD6-05DB05B06F40}"/>
    <cellStyle name="Normal 48 2 5" xfId="2951" xr:uid="{0C14A966-0286-476A-9EE2-4138A0720A06}"/>
    <cellStyle name="Normal 48 2 5 2" xfId="2952" xr:uid="{AE20AEC5-363A-4D80-9BBF-37651DC47C6B}"/>
    <cellStyle name="Normal 48 2 5 2 2" xfId="5713" xr:uid="{E2EC17E6-C05A-44AD-8B30-977F9AE53BB6}"/>
    <cellStyle name="Normal 48 2 5 2 2 2" xfId="10069" xr:uid="{073356BB-053D-4E40-B836-4B013E323417}"/>
    <cellStyle name="Normal 48 2 5 2 3" xfId="7663" xr:uid="{564DD474-6E2B-4848-9AF1-8FA7A98814B8}"/>
    <cellStyle name="Normal 48 2 5 3" xfId="4633" xr:uid="{0A2B0664-1A26-48C9-AD43-F5C898E90154}"/>
    <cellStyle name="Normal 48 2 5 3 2" xfId="8989" xr:uid="{74E7DD3B-8ADA-4006-A41A-F4577E2D4D0A}"/>
    <cellStyle name="Normal 48 2 5 4" xfId="7662" xr:uid="{2CC4A13A-8A8F-4EB5-B746-19AC2FAD1940}"/>
    <cellStyle name="Normal 48 2 6" xfId="2953" xr:uid="{389B1A9D-FF7D-4DB9-8D6E-1BD6DE5CF0D7}"/>
    <cellStyle name="Normal 48 2 6 2" xfId="5173" xr:uid="{0AAC4E08-A559-4292-9F6E-06FDB7AC91FF}"/>
    <cellStyle name="Normal 48 2 6 2 2" xfId="9529" xr:uid="{B63FD8B4-DBD8-41EE-A269-A05EF25DDA9F}"/>
    <cellStyle name="Normal 48 2 6 3" xfId="7664" xr:uid="{9AF21853-F3D2-46B1-879E-7CD52F5D1A05}"/>
    <cellStyle name="Normal 48 2 7" xfId="4066" xr:uid="{D9F8799D-6ECC-4731-98B3-2D2178C6ABC8}"/>
    <cellStyle name="Normal 48 2 7 2" xfId="8422" xr:uid="{28981A90-B411-47BA-943E-D8F7B73B6477}"/>
    <cellStyle name="Normal 48 2 8" xfId="7641" xr:uid="{DAD48372-E58C-47BB-A6E1-548F03378AAD}"/>
    <cellStyle name="Normal 48 3" xfId="2954" xr:uid="{F4D83414-FD67-4FB2-9D7B-17745C390F77}"/>
    <cellStyle name="Normal 48 3 2" xfId="2955" xr:uid="{93DD7AA5-AE64-4335-9F41-F980F25ABEB9}"/>
    <cellStyle name="Normal 48 3 2 2" xfId="2956" xr:uid="{262A8CCF-53DA-43D6-A83C-8E136B3EF8DA}"/>
    <cellStyle name="Normal 48 3 2 2 2" xfId="2957" xr:uid="{FF02312D-9825-4486-ADA4-7595526A5936}"/>
    <cellStyle name="Normal 48 3 2 2 2 2" xfId="6118" xr:uid="{C9736E03-F7B5-4B8F-A498-99139A19C503}"/>
    <cellStyle name="Normal 48 3 2 2 2 2 2" xfId="10474" xr:uid="{69055485-C2E3-4076-8BB7-88E47F8713B2}"/>
    <cellStyle name="Normal 48 3 2 2 2 3" xfId="7668" xr:uid="{8F9F41CE-8D34-49F1-AF41-0B1B9AABCC4F}"/>
    <cellStyle name="Normal 48 3 2 2 3" xfId="5038" xr:uid="{A2024AE5-C1C3-45A1-A2D4-B77615D621C8}"/>
    <cellStyle name="Normal 48 3 2 2 3 2" xfId="9394" xr:uid="{79655F68-0AE4-4E3C-A608-612FB461046A}"/>
    <cellStyle name="Normal 48 3 2 2 4" xfId="7667" xr:uid="{4E9753DD-EA88-48AF-BE65-17605FCD80D5}"/>
    <cellStyle name="Normal 48 3 2 3" xfId="2958" xr:uid="{1053277A-C8D9-4E87-A435-928440B6B30C}"/>
    <cellStyle name="Normal 48 3 2 3 2" xfId="5578" xr:uid="{9C9DA416-2CCE-4F12-A92E-C425725EBB6F}"/>
    <cellStyle name="Normal 48 3 2 3 2 2" xfId="9934" xr:uid="{F9E2B960-C5CD-435A-B50E-990CB726CA1D}"/>
    <cellStyle name="Normal 48 3 2 3 3" xfId="7669" xr:uid="{4977DC2E-7A7F-4EF4-8B6E-ED971FA320B0}"/>
    <cellStyle name="Normal 48 3 2 4" xfId="4498" xr:uid="{3B1FDB9D-8078-4438-ADA0-3C1CF42D9067}"/>
    <cellStyle name="Normal 48 3 2 4 2" xfId="8854" xr:uid="{6F8C8A78-0422-451D-B4E8-19D8C9E1E1BD}"/>
    <cellStyle name="Normal 48 3 2 5" xfId="7666" xr:uid="{930F916C-59AD-47C0-B1DF-5E9CBF0301B0}"/>
    <cellStyle name="Normal 48 3 3" xfId="2959" xr:uid="{F04E1903-67A4-463F-8A42-663297A2CBCA}"/>
    <cellStyle name="Normal 48 3 3 2" xfId="2960" xr:uid="{4FE3375D-29F2-4808-9DD9-56F4D749C839}"/>
    <cellStyle name="Normal 48 3 3 2 2" xfId="5848" xr:uid="{9D804926-52F7-461F-BCDE-2F1C96997FA6}"/>
    <cellStyle name="Normal 48 3 3 2 2 2" xfId="10204" xr:uid="{658EB8BE-FC6E-4133-8FB1-E23B2F211BC0}"/>
    <cellStyle name="Normal 48 3 3 2 3" xfId="7671" xr:uid="{289081E2-8337-4ECF-98C6-A89BF22919ED}"/>
    <cellStyle name="Normal 48 3 3 3" xfId="4768" xr:uid="{9FA41760-AC80-49DE-B353-F6674AE2F0BE}"/>
    <cellStyle name="Normal 48 3 3 3 2" xfId="9124" xr:uid="{1EE34268-E195-4E00-B4EC-4F295E9C6DFF}"/>
    <cellStyle name="Normal 48 3 3 4" xfId="7670" xr:uid="{DDA3CF37-72FC-4AE0-B592-405816E7DF0D}"/>
    <cellStyle name="Normal 48 3 4" xfId="2961" xr:uid="{8D11031A-86F3-422B-8E3D-4F63FA29248C}"/>
    <cellStyle name="Normal 48 3 4 2" xfId="5308" xr:uid="{A1F34330-5ADE-4EAF-99C9-E12E62D6CFF6}"/>
    <cellStyle name="Normal 48 3 4 2 2" xfId="9664" xr:uid="{A31C1A59-0708-4FC8-9BA3-69EC880A37A1}"/>
    <cellStyle name="Normal 48 3 4 3" xfId="7672" xr:uid="{486A3328-233E-4C9A-AC90-48EA9F6A988A}"/>
    <cellStyle name="Normal 48 3 5" xfId="4138" xr:uid="{2203B751-EAAB-40C0-AEA7-C7BBCA4614AE}"/>
    <cellStyle name="Normal 48 3 5 2" xfId="8494" xr:uid="{B9C861CA-57B2-4402-ABA7-CFC4E7644CC5}"/>
    <cellStyle name="Normal 48 3 6" xfId="7665" xr:uid="{6B94180E-F090-42E5-B04B-CDE4E380EB47}"/>
    <cellStyle name="Normal 48 4" xfId="2962" xr:uid="{50FED289-C537-4146-8C2B-0953182DAB02}"/>
    <cellStyle name="Normal 48 4 2" xfId="2963" xr:uid="{1D5F27AA-1617-4920-AAA4-ED961DE26A50}"/>
    <cellStyle name="Normal 48 4 2 2" xfId="2964" xr:uid="{E18FE845-999D-4E56-841F-271D2927A629}"/>
    <cellStyle name="Normal 48 4 2 2 2" xfId="2965" xr:uid="{D70ACBFC-D740-4CA9-A409-0810F8C481B0}"/>
    <cellStyle name="Normal 48 4 2 2 2 2" xfId="6045" xr:uid="{1E44B208-0F67-4210-8DF6-691B0DB220EA}"/>
    <cellStyle name="Normal 48 4 2 2 2 2 2" xfId="10401" xr:uid="{3EB424E7-A2BB-42F8-88AA-5C10C609E93E}"/>
    <cellStyle name="Normal 48 4 2 2 2 3" xfId="7676" xr:uid="{99F222B3-9C1A-4953-AC45-55A3E1C491B0}"/>
    <cellStyle name="Normal 48 4 2 2 3" xfId="4965" xr:uid="{1BB25613-5ADA-461B-8034-3BCF2F3DE9B3}"/>
    <cellStyle name="Normal 48 4 2 2 3 2" xfId="9321" xr:uid="{5EB74CDA-07C7-4581-BC69-17960123A899}"/>
    <cellStyle name="Normal 48 4 2 2 4" xfId="7675" xr:uid="{44EB42C8-C872-4176-9275-2CF27F3E9D8E}"/>
    <cellStyle name="Normal 48 4 2 3" xfId="2966" xr:uid="{FC3F828E-E016-4BCD-B25C-A38C83E3B594}"/>
    <cellStyle name="Normal 48 4 2 3 2" xfId="5505" xr:uid="{6ED43B8A-4A9F-4AED-BF3C-C8522F1A9E27}"/>
    <cellStyle name="Normal 48 4 2 3 2 2" xfId="9861" xr:uid="{92FF5D68-C606-4AA7-80F4-DABF9C11D70A}"/>
    <cellStyle name="Normal 48 4 2 3 3" xfId="7677" xr:uid="{E530BCEA-08D2-4C0D-90E8-275FB53B7AB2}"/>
    <cellStyle name="Normal 48 4 2 4" xfId="4425" xr:uid="{0EDAFC18-3334-4952-B56A-EA0373D7BB86}"/>
    <cellStyle name="Normal 48 4 2 4 2" xfId="8781" xr:uid="{AB31EE9A-15E6-4D16-A4A8-B04614E92453}"/>
    <cellStyle name="Normal 48 4 2 5" xfId="7674" xr:uid="{F3778189-A658-43D4-AC22-8C55261143C7}"/>
    <cellStyle name="Normal 48 4 3" xfId="2967" xr:uid="{4706A731-2816-4507-94F3-D4A25335595B}"/>
    <cellStyle name="Normal 48 4 3 2" xfId="2968" xr:uid="{629648B2-F548-46FB-A7ED-5BECC415E01C}"/>
    <cellStyle name="Normal 48 4 3 2 2" xfId="5775" xr:uid="{4D5CD48D-D67D-45F3-951C-53DA20311B2B}"/>
    <cellStyle name="Normal 48 4 3 2 2 2" xfId="10131" xr:uid="{AE08E90E-1999-4134-8D53-2A90CB0DBD55}"/>
    <cellStyle name="Normal 48 4 3 2 3" xfId="7679" xr:uid="{A3A4488C-52F6-4310-9EF6-12B1B57B085A}"/>
    <cellStyle name="Normal 48 4 3 3" xfId="4695" xr:uid="{86A67190-5FE1-4346-8618-9542739BD1D4}"/>
    <cellStyle name="Normal 48 4 3 3 2" xfId="9051" xr:uid="{CAC4737D-33AD-4FAF-99AB-08793062CBAE}"/>
    <cellStyle name="Normal 48 4 3 4" xfId="7678" xr:uid="{B7B750FF-F129-4F6F-8077-5F7FE65DDCC3}"/>
    <cellStyle name="Normal 48 4 4" xfId="2969" xr:uid="{7EA2286F-DF6E-453A-A0A7-45F30F951DB1}"/>
    <cellStyle name="Normal 48 4 4 2" xfId="5235" xr:uid="{5FA61719-A26E-47FD-91CF-77463019F92B}"/>
    <cellStyle name="Normal 48 4 4 2 2" xfId="9591" xr:uid="{A3E580DC-1791-4547-874A-E75F056F3B2D}"/>
    <cellStyle name="Normal 48 4 4 3" xfId="7680" xr:uid="{BAA7D208-3064-487C-B0BE-CE6F78F07965}"/>
    <cellStyle name="Normal 48 4 5" xfId="4245" xr:uid="{F47B4610-6475-4A2E-B9D2-AFEFA3921631}"/>
    <cellStyle name="Normal 48 4 5 2" xfId="8601" xr:uid="{3EFC62E2-6206-4A10-BE83-8269D2DB5F3C}"/>
    <cellStyle name="Normal 48 4 6" xfId="7673" xr:uid="{AE1DB65A-0817-4A79-BD5B-117791B767E0}"/>
    <cellStyle name="Normal 48 5" xfId="2970" xr:uid="{276734F1-F092-4E6D-B1C0-E2263E3A0DDD}"/>
    <cellStyle name="Normal 48 5 2" xfId="2971" xr:uid="{BBD83A31-0090-487A-B922-FF0EE62081C5}"/>
    <cellStyle name="Normal 48 5 2 2" xfId="2972" xr:uid="{21D2A547-D7CC-48BF-850A-982E186C38D2}"/>
    <cellStyle name="Normal 48 5 2 2 2" xfId="5938" xr:uid="{0AABCA78-DBC7-426C-B94E-5779CAB07808}"/>
    <cellStyle name="Normal 48 5 2 2 2 2" xfId="10294" xr:uid="{DA2E092C-BCB8-4175-A2DD-73CFF4E35395}"/>
    <cellStyle name="Normal 48 5 2 2 3" xfId="7683" xr:uid="{C1EBD992-CE98-4888-BD77-6F55A097495D}"/>
    <cellStyle name="Normal 48 5 2 3" xfId="4858" xr:uid="{4E97D1DC-4EA4-4C63-9C60-A8F1F2432E69}"/>
    <cellStyle name="Normal 48 5 2 3 2" xfId="9214" xr:uid="{5239C22A-E89C-4E3F-986F-46087560FE2E}"/>
    <cellStyle name="Normal 48 5 2 4" xfId="7682" xr:uid="{94933C09-D41E-4951-8D56-7A662E4CB06F}"/>
    <cellStyle name="Normal 48 5 3" xfId="2973" xr:uid="{3BC3CFAA-351B-4A8C-BF4E-7A353AAF59E7}"/>
    <cellStyle name="Normal 48 5 3 2" xfId="5398" xr:uid="{586FECA0-9CF9-4BC2-A9A0-0D7AEC1208BD}"/>
    <cellStyle name="Normal 48 5 3 2 2" xfId="9754" xr:uid="{5526DDB9-9E1C-4583-9339-9F9EE4C30407}"/>
    <cellStyle name="Normal 48 5 3 3" xfId="7684" xr:uid="{47D4027E-B5CB-4C3D-B386-AD704F47F695}"/>
    <cellStyle name="Normal 48 5 4" xfId="4318" xr:uid="{E8F6899F-CDCE-4EA4-B7F3-FA8C07EA31A8}"/>
    <cellStyle name="Normal 48 5 4 2" xfId="8674" xr:uid="{0210BD11-E207-4C23-818E-58953430DE50}"/>
    <cellStyle name="Normal 48 5 5" xfId="7681" xr:uid="{172E5A6F-E2AF-47E2-8809-5BCE39632336}"/>
    <cellStyle name="Normal 48 6" xfId="2974" xr:uid="{634D3925-E40D-4AEB-BCD2-1ACD1B0B977E}"/>
    <cellStyle name="Normal 48 6 2" xfId="2975" xr:uid="{74F4227B-054C-4CA9-865D-6D037F20B569}"/>
    <cellStyle name="Normal 48 6 2 2" xfId="5668" xr:uid="{3BDB13D4-1AE5-42DE-BD69-F71020FB0680}"/>
    <cellStyle name="Normal 48 6 2 2 2" xfId="10024" xr:uid="{AD6BA7AB-FF45-4DA7-911E-BF7BF1115D17}"/>
    <cellStyle name="Normal 48 6 2 3" xfId="7686" xr:uid="{405ABB3D-FF50-4C73-92B3-96E9B14C3C72}"/>
    <cellStyle name="Normal 48 6 3" xfId="4588" xr:uid="{A2DD9A2F-8DC9-433C-8CF7-D89F845CB7CF}"/>
    <cellStyle name="Normal 48 6 3 2" xfId="8944" xr:uid="{8D66A3EC-7FDD-4DD6-AB20-BF1AEF5B1C30}"/>
    <cellStyle name="Normal 48 6 4" xfId="7685" xr:uid="{8137352E-25AF-4216-8782-6FD91D6BDCD1}"/>
    <cellStyle name="Normal 48 7" xfId="2976" xr:uid="{4624B138-46A9-42D2-B439-C5997C314C49}"/>
    <cellStyle name="Normal 48 7 2" xfId="5128" xr:uid="{A98F36BA-8DD1-4355-B136-C6CB6928E6C3}"/>
    <cellStyle name="Normal 48 7 2 2" xfId="9484" xr:uid="{70E25B74-F8DE-4A9C-93B6-77CFACC00701}"/>
    <cellStyle name="Normal 48 7 3" xfId="7687" xr:uid="{B6087EA8-82B0-483F-8C33-179A57223FF0}"/>
    <cellStyle name="Normal 48 8" xfId="4065" xr:uid="{F88C0C34-2746-4096-B90C-73E493DBDBBE}"/>
    <cellStyle name="Normal 48 8 2" xfId="8421" xr:uid="{66246EEE-5900-4698-99CD-36BA274B412B}"/>
    <cellStyle name="Normal 48 9" xfId="7640" xr:uid="{2FAC0B12-3965-4BF0-B216-18286E52E846}"/>
    <cellStyle name="Normal 49 3" xfId="5" xr:uid="{4B4375D4-AA2A-4733-9365-953D2D1B75A6}"/>
    <cellStyle name="Normal 49 3 2" xfId="10614" xr:uid="{ACEC4397-6ADA-4DD1-BF80-AD6A97500B04}"/>
    <cellStyle name="Normal 5" xfId="2977" xr:uid="{843284E1-D1B0-4A1C-858A-BC9849CD11BF}"/>
    <cellStyle name="Normal 5 2" xfId="2978" xr:uid="{9F1229D5-BC17-45E5-A61C-5DAD83BA0B78}"/>
    <cellStyle name="Normal 5 2 10" xfId="4016" xr:uid="{1E60F00C-53A5-42E3-8EF6-0EE9C4D9293A}"/>
    <cellStyle name="Normal 5 2 10 2" xfId="8373" xr:uid="{2FFF7B46-0C56-441C-BAEB-FD28D47FFA83}"/>
    <cellStyle name="Normal 5 2 11" xfId="7688" xr:uid="{622D6D38-2058-4CD0-9FB3-BB45271DE606}"/>
    <cellStyle name="Normal 5 2 2" xfId="2979" xr:uid="{16D75426-75C7-4988-8702-B4097CBEDB24}"/>
    <cellStyle name="Normal 5 2 2 2" xfId="2980" xr:uid="{DA708052-5410-4A03-897C-AAF0F69AB51F}"/>
    <cellStyle name="Normal 5 2 2 2 2" xfId="2981" xr:uid="{31321214-E0EB-430E-A60A-5CF7C57EA28B}"/>
    <cellStyle name="Normal 5 2 2 2 2 2" xfId="2982" xr:uid="{EFF77AEA-AE5D-4595-8D44-D219E74FA1D3}"/>
    <cellStyle name="Normal 5 2 2 2 2 2 2" xfId="2983" xr:uid="{3501703F-6CA9-46C5-BFFD-5545B9BE61B2}"/>
    <cellStyle name="Normal 5 2 2 2 2 2 2 2" xfId="2984" xr:uid="{8C8E0B05-E974-4241-A7B5-7D4F54E03289}"/>
    <cellStyle name="Normal 5 2 2 2 2 2 2 2 2" xfId="6146" xr:uid="{81095D03-F7CE-47B5-9BA4-062C34B25E32}"/>
    <cellStyle name="Normal 5 2 2 2 2 2 2 2 2 2" xfId="10502" xr:uid="{605E8BCF-06F7-4881-AD8E-D5B40F5B9887}"/>
    <cellStyle name="Normal 5 2 2 2 2 2 2 2 3" xfId="7694" xr:uid="{D60B68B4-1CB6-4C59-A607-7C296C58CE38}"/>
    <cellStyle name="Normal 5 2 2 2 2 2 2 3" xfId="5066" xr:uid="{EC485533-9DD1-4D57-81A4-58A7892DE0F9}"/>
    <cellStyle name="Normal 5 2 2 2 2 2 2 3 2" xfId="9422" xr:uid="{CA5CFC2E-A7AB-4266-88EF-2FA1A5A0FF72}"/>
    <cellStyle name="Normal 5 2 2 2 2 2 2 4" xfId="7693" xr:uid="{B083A5AC-5241-460B-BD86-B21987789BA6}"/>
    <cellStyle name="Normal 5 2 2 2 2 2 3" xfId="2985" xr:uid="{804F7687-C29F-4F0E-A872-171F0DF2C7E9}"/>
    <cellStyle name="Normal 5 2 2 2 2 2 3 2" xfId="5606" xr:uid="{1EBDCED1-77EE-427A-8E9C-B119AD0561E8}"/>
    <cellStyle name="Normal 5 2 2 2 2 2 3 2 2" xfId="9962" xr:uid="{65047CED-3B69-4C08-B4CB-B5A69BD2D7AB}"/>
    <cellStyle name="Normal 5 2 2 2 2 2 3 3" xfId="7695" xr:uid="{800448C5-DF17-4FB7-A2A7-C0678C1210BA}"/>
    <cellStyle name="Normal 5 2 2 2 2 2 4" xfId="4526" xr:uid="{B71F4CC3-D0FF-4CF3-BA52-F442430CAB8C}"/>
    <cellStyle name="Normal 5 2 2 2 2 2 4 2" xfId="8882" xr:uid="{B7B7CB4D-C022-44EE-9F2C-152966F6DDB7}"/>
    <cellStyle name="Normal 5 2 2 2 2 2 5" xfId="7692" xr:uid="{FA443180-47F3-4EC5-828E-3EF979D77F2C}"/>
    <cellStyle name="Normal 5 2 2 2 2 3" xfId="2986" xr:uid="{5A4E76AD-7291-45C7-BF06-14C8A7ED57B0}"/>
    <cellStyle name="Normal 5 2 2 2 2 3 2" xfId="2987" xr:uid="{BC43F193-CB08-41E3-BC49-8748A4A72E95}"/>
    <cellStyle name="Normal 5 2 2 2 2 3 2 2" xfId="5876" xr:uid="{42A3F70F-9155-4B2A-ADFB-1989F06DE43A}"/>
    <cellStyle name="Normal 5 2 2 2 2 3 2 2 2" xfId="10232" xr:uid="{76A37D75-CE75-4660-A73F-9C1329E976F2}"/>
    <cellStyle name="Normal 5 2 2 2 2 3 2 3" xfId="7697" xr:uid="{8973CBD2-7FAB-407D-A127-80497FC142D5}"/>
    <cellStyle name="Normal 5 2 2 2 2 3 3" xfId="4796" xr:uid="{165FB155-2266-4C88-8715-F8D1B62E44EA}"/>
    <cellStyle name="Normal 5 2 2 2 2 3 3 2" xfId="9152" xr:uid="{E32B8BD4-CE17-4C77-BC49-0A9846DDC63D}"/>
    <cellStyle name="Normal 5 2 2 2 2 3 4" xfId="7696" xr:uid="{EEAE6BAB-7F09-41FE-828A-29C6BA61BD02}"/>
    <cellStyle name="Normal 5 2 2 2 2 4" xfId="2988" xr:uid="{E05CFABA-1F88-4FA9-9E14-83FECD973EFB}"/>
    <cellStyle name="Normal 5 2 2 2 2 4 2" xfId="5336" xr:uid="{167A9D0A-259F-4194-B7DA-6EC93A81DC46}"/>
    <cellStyle name="Normal 5 2 2 2 2 4 2 2" xfId="9692" xr:uid="{22355345-CE0F-47E9-860F-9D77C19293C9}"/>
    <cellStyle name="Normal 5 2 2 2 2 4 3" xfId="7698" xr:uid="{2931EB91-B889-44BC-AD77-3EF7D1C121B3}"/>
    <cellStyle name="Normal 5 2 2 2 2 5" xfId="4166" xr:uid="{A75207BD-607B-4379-977A-7C67C65BDD1C}"/>
    <cellStyle name="Normal 5 2 2 2 2 5 2" xfId="8522" xr:uid="{98C7BF37-2B58-40AD-8B89-DCB912316189}"/>
    <cellStyle name="Normal 5 2 2 2 2 6" xfId="7691" xr:uid="{58781FD3-2C3E-44C4-B0C5-83A7AE5E5A27}"/>
    <cellStyle name="Normal 5 2 2 2 3" xfId="2989" xr:uid="{AC089B20-65A5-41F9-BC78-7423EFB3343B}"/>
    <cellStyle name="Normal 5 2 2 2 3 2" xfId="2990" xr:uid="{27B3961B-37F5-4FDF-9BCC-BA82ACE03ED9}"/>
    <cellStyle name="Normal 5 2 2 2 3 2 2" xfId="2991" xr:uid="{D0E17B84-0FA0-4353-90DE-DBBAACC55898}"/>
    <cellStyle name="Normal 5 2 2 2 3 2 2 2" xfId="2992" xr:uid="{770CA91F-60D9-40D0-B560-21DD5E66BBA1}"/>
    <cellStyle name="Normal 5 2 2 2 3 2 2 2 2" xfId="6048" xr:uid="{4CF5B69C-86CA-40FD-B9BB-05A712F1C50D}"/>
    <cellStyle name="Normal 5 2 2 2 3 2 2 2 2 2" xfId="10404" xr:uid="{067833BB-DDC0-41AE-93D4-EBA0AD72D7E6}"/>
    <cellStyle name="Normal 5 2 2 2 3 2 2 2 3" xfId="7702" xr:uid="{8B977C02-3B3C-4D74-AD34-2F642C259F4A}"/>
    <cellStyle name="Normal 5 2 2 2 3 2 2 3" xfId="4968" xr:uid="{CDD76A0A-A538-41D5-BEA8-E537E2900AE9}"/>
    <cellStyle name="Normal 5 2 2 2 3 2 2 3 2" xfId="9324" xr:uid="{9DF60627-FD64-4094-9A08-AC2220A95E60}"/>
    <cellStyle name="Normal 5 2 2 2 3 2 2 4" xfId="7701" xr:uid="{810D06A4-11ED-435A-BCA4-D832FCA4C5CD}"/>
    <cellStyle name="Normal 5 2 2 2 3 2 3" xfId="2993" xr:uid="{222ECA53-B2C3-4485-81EF-75AA348F3FB6}"/>
    <cellStyle name="Normal 5 2 2 2 3 2 3 2" xfId="5508" xr:uid="{383C553D-5D41-4DDE-B7DA-66C0F12C77EA}"/>
    <cellStyle name="Normal 5 2 2 2 3 2 3 2 2" xfId="9864" xr:uid="{D7521DB3-8647-4136-BFF7-13A8BF970C9E}"/>
    <cellStyle name="Normal 5 2 2 2 3 2 3 3" xfId="7703" xr:uid="{ED41600D-F8E6-4DAA-B521-2CF7A2B6CC10}"/>
    <cellStyle name="Normal 5 2 2 2 3 2 4" xfId="4428" xr:uid="{5A270ACB-724D-4711-86C4-8B6CC4947E2A}"/>
    <cellStyle name="Normal 5 2 2 2 3 2 4 2" xfId="8784" xr:uid="{02649EB7-20F0-4F26-B0A0-68D9AFC281E1}"/>
    <cellStyle name="Normal 5 2 2 2 3 2 5" xfId="7700" xr:uid="{FCD00AD9-974D-46EC-B165-CE04B3DA70C9}"/>
    <cellStyle name="Normal 5 2 2 2 3 3" xfId="2994" xr:uid="{6E18754D-6906-41BF-AA1F-0041844DAA09}"/>
    <cellStyle name="Normal 5 2 2 2 3 3 2" xfId="2995" xr:uid="{1736CD96-6F31-4D59-B772-09372FFFFA4A}"/>
    <cellStyle name="Normal 5 2 2 2 3 3 2 2" xfId="5778" xr:uid="{DF342CFE-13D2-43A2-8AC1-058E05C1F861}"/>
    <cellStyle name="Normal 5 2 2 2 3 3 2 2 2" xfId="10134" xr:uid="{E32CB962-FE90-42AA-83D7-73B309E24BC4}"/>
    <cellStyle name="Normal 5 2 2 2 3 3 2 3" xfId="7705" xr:uid="{0F22E315-FE83-4F73-AF3D-D8559D6A7697}"/>
    <cellStyle name="Normal 5 2 2 2 3 3 3" xfId="4698" xr:uid="{DD83922E-CAEA-4281-81DB-770718E3ADE3}"/>
    <cellStyle name="Normal 5 2 2 2 3 3 3 2" xfId="9054" xr:uid="{3F0E9FBD-D92C-49E5-B63E-B68304C93E5C}"/>
    <cellStyle name="Normal 5 2 2 2 3 3 4" xfId="7704" xr:uid="{D5501FC2-07C9-4F78-8599-A716AC0C836D}"/>
    <cellStyle name="Normal 5 2 2 2 3 4" xfId="2996" xr:uid="{0B4C9420-FF29-4011-AE23-DBAB50AA9959}"/>
    <cellStyle name="Normal 5 2 2 2 3 4 2" xfId="5238" xr:uid="{6475885B-C251-4E54-AA7D-C571AABAD292}"/>
    <cellStyle name="Normal 5 2 2 2 3 4 2 2" xfId="9594" xr:uid="{7AF4DD78-4E15-40C3-BFDE-04E66811297F}"/>
    <cellStyle name="Normal 5 2 2 2 3 4 3" xfId="7706" xr:uid="{28D6561A-B90C-4486-BA07-F16A5CB3F890}"/>
    <cellStyle name="Normal 5 2 2 2 3 5" xfId="4248" xr:uid="{6A534DC4-966D-41BD-A635-80373188DD97}"/>
    <cellStyle name="Normal 5 2 2 2 3 5 2" xfId="8604" xr:uid="{66D004CD-FFD9-40B0-B706-3DD145642C38}"/>
    <cellStyle name="Normal 5 2 2 2 3 6" xfId="7699" xr:uid="{10FE122C-52B2-4DCC-901D-520EDB4E9C63}"/>
    <cellStyle name="Normal 5 2 2 2 4" xfId="2997" xr:uid="{BE7BA3B1-33E3-4B36-9EDE-C32A1E77C35D}"/>
    <cellStyle name="Normal 5 2 2 2 4 2" xfId="2998" xr:uid="{A0E8EE2E-EE79-4334-9CB7-7279E3ADEFCF}"/>
    <cellStyle name="Normal 5 2 2 2 4 2 2" xfId="2999" xr:uid="{08F2C01E-D15D-4B4D-BDD1-F4762C845162}"/>
    <cellStyle name="Normal 5 2 2 2 4 2 2 2" xfId="5966" xr:uid="{13667EFD-C0C6-4346-BBA0-7641EABC9DEC}"/>
    <cellStyle name="Normal 5 2 2 2 4 2 2 2 2" xfId="10322" xr:uid="{08408899-5773-4DC4-81C5-305B545702F1}"/>
    <cellStyle name="Normal 5 2 2 2 4 2 2 3" xfId="7709" xr:uid="{06378643-1ADD-4845-8D7C-5584CEE905E4}"/>
    <cellStyle name="Normal 5 2 2 2 4 2 3" xfId="4886" xr:uid="{5628196C-F651-4611-8A9C-39472C1314D0}"/>
    <cellStyle name="Normal 5 2 2 2 4 2 3 2" xfId="9242" xr:uid="{C17CE549-C878-4A87-9B92-D31E180F6D02}"/>
    <cellStyle name="Normal 5 2 2 2 4 2 4" xfId="7708" xr:uid="{298E4B25-5DA8-485E-A3EA-07058EBE6374}"/>
    <cellStyle name="Normal 5 2 2 2 4 3" xfId="3000" xr:uid="{3A99435F-6A97-4C70-87B2-0DB04469BD35}"/>
    <cellStyle name="Normal 5 2 2 2 4 3 2" xfId="5426" xr:uid="{2482AA52-31B0-43AD-984C-90A054DF003A}"/>
    <cellStyle name="Normal 5 2 2 2 4 3 2 2" xfId="9782" xr:uid="{B9F7BAE7-4DAE-4077-B156-D82F032ECCC7}"/>
    <cellStyle name="Normal 5 2 2 2 4 3 3" xfId="7710" xr:uid="{FED0DC34-D7A7-403B-9721-CC2BA323F222}"/>
    <cellStyle name="Normal 5 2 2 2 4 4" xfId="4346" xr:uid="{39AF7109-AA11-4BDC-828F-1408ABECFA8F}"/>
    <cellStyle name="Normal 5 2 2 2 4 4 2" xfId="8702" xr:uid="{BF29E15F-4738-4F2E-B27D-4C6B15F4C2A9}"/>
    <cellStyle name="Normal 5 2 2 2 4 5" xfId="7707" xr:uid="{87E73D2C-2EF7-4A89-BCE6-D5B6CBCC84A1}"/>
    <cellStyle name="Normal 5 2 2 2 5" xfId="3001" xr:uid="{9005DFA3-558E-4C34-9CBA-2E91F85926A7}"/>
    <cellStyle name="Normal 5 2 2 2 5 2" xfId="3002" xr:uid="{956BD09F-BEF5-4061-84E1-644F8BBE1D82}"/>
    <cellStyle name="Normal 5 2 2 2 5 2 2" xfId="5696" xr:uid="{4FB5AF80-4AE7-49E5-B9A2-3EBFE9ECFD84}"/>
    <cellStyle name="Normal 5 2 2 2 5 2 2 2" xfId="10052" xr:uid="{8B5EC3FB-8EB4-43FB-8CFB-8C036F6C25B2}"/>
    <cellStyle name="Normal 5 2 2 2 5 2 3" xfId="7712" xr:uid="{A8EDFD2E-7663-4C67-AC6D-160CCFAFE33E}"/>
    <cellStyle name="Normal 5 2 2 2 5 3" xfId="4616" xr:uid="{ECF00E87-50DB-43B2-87E1-701C7FCAA680}"/>
    <cellStyle name="Normal 5 2 2 2 5 3 2" xfId="8972" xr:uid="{1B359D45-E315-40FB-89A6-623F55C52592}"/>
    <cellStyle name="Normal 5 2 2 2 5 4" xfId="7711" xr:uid="{A8332C87-E02D-45E5-815B-2C49210E5364}"/>
    <cellStyle name="Normal 5 2 2 2 6" xfId="3003" xr:uid="{0A149172-055A-41BB-BE09-941B7F4F6FEA}"/>
    <cellStyle name="Normal 5 2 2 2 6 2" xfId="5156" xr:uid="{D5383309-CC49-4CAF-AC1D-EECE184B29C3}"/>
    <cellStyle name="Normal 5 2 2 2 6 2 2" xfId="9512" xr:uid="{C190B5CA-AB52-4C9F-8687-F5E71DBD1F6E}"/>
    <cellStyle name="Normal 5 2 2 2 6 3" xfId="7713" xr:uid="{F3BD150D-A167-4F79-96E2-F6C31B71BBA4}"/>
    <cellStyle name="Normal 5 2 2 2 7" xfId="4068" xr:uid="{772768CF-9E31-4FA2-A093-B54B5736F902}"/>
    <cellStyle name="Normal 5 2 2 2 7 2" xfId="8424" xr:uid="{EBA988EE-90B4-4AB7-8C8A-DD06D1A34A6A}"/>
    <cellStyle name="Normal 5 2 2 2 8" xfId="7690" xr:uid="{CFE7F5BF-B5F1-4982-9F05-F1F5A856B32F}"/>
    <cellStyle name="Normal 5 2 2 3" xfId="3004" xr:uid="{23514A91-741C-40D5-BB31-30011AAD3759}"/>
    <cellStyle name="Normal 5 2 2 3 2" xfId="3005" xr:uid="{16C69249-19DE-40AC-A015-A4840896236A}"/>
    <cellStyle name="Normal 5 2 2 3 2 2" xfId="3006" xr:uid="{324BAC03-E76F-4B4B-8823-4C2FA908B036}"/>
    <cellStyle name="Normal 5 2 2 3 2 2 2" xfId="3007" xr:uid="{EC722538-CE52-4835-8EFF-47D03EC5DC78}"/>
    <cellStyle name="Normal 5 2 2 3 2 2 2 2" xfId="6101" xr:uid="{C46C73C1-6B9A-4161-B7F3-F9880736F565}"/>
    <cellStyle name="Normal 5 2 2 3 2 2 2 2 2" xfId="10457" xr:uid="{8F4752F8-58F5-4444-9AEC-7E815EA96928}"/>
    <cellStyle name="Normal 5 2 2 3 2 2 2 3" xfId="7717" xr:uid="{052CA52E-D835-4C92-B119-4E6E63B690BF}"/>
    <cellStyle name="Normal 5 2 2 3 2 2 3" xfId="5021" xr:uid="{D5AD8FDB-2B1A-4A07-88A2-F870CE10DBA2}"/>
    <cellStyle name="Normal 5 2 2 3 2 2 3 2" xfId="9377" xr:uid="{41E35BF4-F62A-4A36-8D23-27C61E2E7AA1}"/>
    <cellStyle name="Normal 5 2 2 3 2 2 4" xfId="7716" xr:uid="{1271547F-327F-40B6-A11D-E06FE8AD7C9D}"/>
    <cellStyle name="Normal 5 2 2 3 2 3" xfId="3008" xr:uid="{AC180540-AA85-4302-972E-501C40B45499}"/>
    <cellStyle name="Normal 5 2 2 3 2 3 2" xfId="5561" xr:uid="{6322F813-63C3-4089-ADE2-677CE61E6E93}"/>
    <cellStyle name="Normal 5 2 2 3 2 3 2 2" xfId="9917" xr:uid="{6161E895-E99E-405D-9EAC-9ED944EEB048}"/>
    <cellStyle name="Normal 5 2 2 3 2 3 3" xfId="7718" xr:uid="{B39222F6-3007-4210-879D-2058BC6ED9F3}"/>
    <cellStyle name="Normal 5 2 2 3 2 4" xfId="4481" xr:uid="{4BFB8D44-68B4-454E-A2EC-E1E80027E95D}"/>
    <cellStyle name="Normal 5 2 2 3 2 4 2" xfId="8837" xr:uid="{407C7817-7FC4-497D-8961-276952D612A0}"/>
    <cellStyle name="Normal 5 2 2 3 2 5" xfId="7715" xr:uid="{1774E83F-7F38-4326-A369-97B8AA84E721}"/>
    <cellStyle name="Normal 5 2 2 3 3" xfId="3009" xr:uid="{2D5AA148-1A98-4E2E-BCE6-E1E6BA8461A9}"/>
    <cellStyle name="Normal 5 2 2 3 3 2" xfId="3010" xr:uid="{640C975A-1A92-4113-B99D-40DA941AA586}"/>
    <cellStyle name="Normal 5 2 2 3 3 2 2" xfId="5831" xr:uid="{D04EB6FF-6162-43DE-B7DB-8CF851D214D9}"/>
    <cellStyle name="Normal 5 2 2 3 3 2 2 2" xfId="10187" xr:uid="{BAD9D5FF-2BAC-4953-BCE6-483BA28D9B29}"/>
    <cellStyle name="Normal 5 2 2 3 3 2 3" xfId="7720" xr:uid="{77C404DE-0FE3-405A-879E-A19B8DF5B9A8}"/>
    <cellStyle name="Normal 5 2 2 3 3 3" xfId="4751" xr:uid="{7A6AC819-CA42-41F8-ACF1-E0C538E41EF2}"/>
    <cellStyle name="Normal 5 2 2 3 3 3 2" xfId="9107" xr:uid="{6E9B3604-3C4D-45A3-9835-EB0BAE3AF155}"/>
    <cellStyle name="Normal 5 2 2 3 3 4" xfId="7719" xr:uid="{30F7089E-6285-4B54-9B21-A7F43F3CCC18}"/>
    <cellStyle name="Normal 5 2 2 3 4" xfId="3011" xr:uid="{41A15F28-B221-47CD-B7BB-946119752D27}"/>
    <cellStyle name="Normal 5 2 2 3 4 2" xfId="5291" xr:uid="{54899AA6-4F47-4153-A02C-0CF6F33810DF}"/>
    <cellStyle name="Normal 5 2 2 3 4 2 2" xfId="9647" xr:uid="{5C316BFB-6EA3-43CD-BD48-7A8ED83F8B22}"/>
    <cellStyle name="Normal 5 2 2 3 4 3" xfId="7721" xr:uid="{05F0E5EF-2BB0-4698-BD02-1757EA9AF2AD}"/>
    <cellStyle name="Normal 5 2 2 3 5" xfId="4121" xr:uid="{6317D518-6BC9-4E91-B185-56734E384D3F}"/>
    <cellStyle name="Normal 5 2 2 3 5 2" xfId="8477" xr:uid="{7B777636-B720-433F-986F-17A3E2FB02F8}"/>
    <cellStyle name="Normal 5 2 2 3 6" xfId="7714" xr:uid="{3292B1BF-39C9-44B5-8B9F-910A5F6B8C65}"/>
    <cellStyle name="Normal 5 2 2 4" xfId="3012" xr:uid="{34410A0E-925C-43B7-87C8-B4AF6F6C5536}"/>
    <cellStyle name="Normal 5 2 2 4 2" xfId="3013" xr:uid="{015417E2-401B-4018-9D47-AC35A0327270}"/>
    <cellStyle name="Normal 5 2 2 4 2 2" xfId="3014" xr:uid="{FCC97AA5-100C-4D3A-A09E-316023E1C0A8}"/>
    <cellStyle name="Normal 5 2 2 4 2 2 2" xfId="3015" xr:uid="{FB44FACC-676A-4239-A830-6E53DD14917F}"/>
    <cellStyle name="Normal 5 2 2 4 2 2 2 2" xfId="6047" xr:uid="{1F8A0B3C-5375-438D-88BD-C95DF3AEACF6}"/>
    <cellStyle name="Normal 5 2 2 4 2 2 2 2 2" xfId="10403" xr:uid="{45E68B4E-4AD5-4A7E-98C3-E6D1DBA7B1B1}"/>
    <cellStyle name="Normal 5 2 2 4 2 2 2 3" xfId="7725" xr:uid="{CFEA6AC4-3DAA-447B-8484-35D9323151A9}"/>
    <cellStyle name="Normal 5 2 2 4 2 2 3" xfId="4967" xr:uid="{F7A21863-1A19-4620-93B1-768ACA120AC3}"/>
    <cellStyle name="Normal 5 2 2 4 2 2 3 2" xfId="9323" xr:uid="{F0AF2226-E484-4DB8-BF93-A2DDDAEDE6D6}"/>
    <cellStyle name="Normal 5 2 2 4 2 2 4" xfId="7724" xr:uid="{6FDEE005-8820-44C6-BC68-19F11AE4C6F8}"/>
    <cellStyle name="Normal 5 2 2 4 2 3" xfId="3016" xr:uid="{78A2C36E-A956-45D5-8500-785AF58B603A}"/>
    <cellStyle name="Normal 5 2 2 4 2 3 2" xfId="5507" xr:uid="{C1107ED0-56CF-4845-8B35-9EAE07D98B0B}"/>
    <cellStyle name="Normal 5 2 2 4 2 3 2 2" xfId="9863" xr:uid="{0C17D39A-E46E-4711-98A3-963377EB1681}"/>
    <cellStyle name="Normal 5 2 2 4 2 3 3" xfId="7726" xr:uid="{0ADFB8AD-938E-4118-968B-1EAB98744009}"/>
    <cellStyle name="Normal 5 2 2 4 2 4" xfId="4427" xr:uid="{E39AB076-EE0B-4246-8BFB-71233BE54CF5}"/>
    <cellStyle name="Normal 5 2 2 4 2 4 2" xfId="8783" xr:uid="{38E63236-8E69-4875-9134-F8BB51F017FE}"/>
    <cellStyle name="Normal 5 2 2 4 2 5" xfId="7723" xr:uid="{D8D6DF80-2FF1-41C5-80D4-AF6285A4C43B}"/>
    <cellStyle name="Normal 5 2 2 4 3" xfId="3017" xr:uid="{0941FAE2-A5D1-467D-9E21-B178B97DEB35}"/>
    <cellStyle name="Normal 5 2 2 4 3 2" xfId="3018" xr:uid="{7513B904-CCFF-4438-B1C4-1A23B10AE5A2}"/>
    <cellStyle name="Normal 5 2 2 4 3 2 2" xfId="5777" xr:uid="{9DB9634B-F2F6-4F72-AD1C-427C72E1D653}"/>
    <cellStyle name="Normal 5 2 2 4 3 2 2 2" xfId="10133" xr:uid="{873CCCC1-DDAE-46E5-B00C-423EE3DDA3F5}"/>
    <cellStyle name="Normal 5 2 2 4 3 2 3" xfId="7728" xr:uid="{E9258CCC-C1D9-4968-96A0-F88D83EFE106}"/>
    <cellStyle name="Normal 5 2 2 4 3 3" xfId="4697" xr:uid="{8C4D9E19-499D-40F2-8401-907E1D29FE22}"/>
    <cellStyle name="Normal 5 2 2 4 3 3 2" xfId="9053" xr:uid="{1FC58AB0-FAB9-4E53-87B0-4A375F46239C}"/>
    <cellStyle name="Normal 5 2 2 4 3 4" xfId="7727" xr:uid="{20AED2C7-54DB-4437-B567-4C8D40026E92}"/>
    <cellStyle name="Normal 5 2 2 4 4" xfId="3019" xr:uid="{09048E2A-7C51-4790-86DE-54BF6527F845}"/>
    <cellStyle name="Normal 5 2 2 4 4 2" xfId="5237" xr:uid="{069F9E78-FDD7-49DE-A14B-7BEA0D3EBBAE}"/>
    <cellStyle name="Normal 5 2 2 4 4 2 2" xfId="9593" xr:uid="{41C5ED4C-532C-43E8-A16F-9B0B2280825F}"/>
    <cellStyle name="Normal 5 2 2 4 4 3" xfId="7729" xr:uid="{1C6F6875-DB00-462C-8D3E-077EBDD37B16}"/>
    <cellStyle name="Normal 5 2 2 4 5" xfId="4247" xr:uid="{8AE932C7-712D-4379-8DC6-2B6B264C15BE}"/>
    <cellStyle name="Normal 5 2 2 4 5 2" xfId="8603" xr:uid="{36438274-76CD-4FF6-9940-04B73DD349C2}"/>
    <cellStyle name="Normal 5 2 2 4 6" xfId="7722" xr:uid="{44046802-3EE8-4B11-A6B1-2ED1622DF581}"/>
    <cellStyle name="Normal 5 2 2 5" xfId="3020" xr:uid="{CD797C30-8F1E-4712-B35A-212456B4B0F3}"/>
    <cellStyle name="Normal 5 2 2 5 2" xfId="3021" xr:uid="{30661DF6-E024-466E-978C-0257475819F8}"/>
    <cellStyle name="Normal 5 2 2 5 2 2" xfId="3022" xr:uid="{1E275BB1-E870-4ABC-9077-8112D1E92571}"/>
    <cellStyle name="Normal 5 2 2 5 2 2 2" xfId="5921" xr:uid="{777E940E-3CD8-42B0-B79F-48FE07BA8320}"/>
    <cellStyle name="Normal 5 2 2 5 2 2 2 2" xfId="10277" xr:uid="{E6B09EDE-AD42-4246-B6F5-E9038C09048C}"/>
    <cellStyle name="Normal 5 2 2 5 2 2 3" xfId="7732" xr:uid="{5B0FAD52-DF0E-4681-B9E8-6CAD7698966E}"/>
    <cellStyle name="Normal 5 2 2 5 2 3" xfId="4841" xr:uid="{8C3FED05-E8B1-4356-AC5C-67125615322D}"/>
    <cellStyle name="Normal 5 2 2 5 2 3 2" xfId="9197" xr:uid="{D04646C8-E711-4037-BF3B-E2D875DD0853}"/>
    <cellStyle name="Normal 5 2 2 5 2 4" xfId="7731" xr:uid="{61A46B38-4221-4670-B799-E118D2D956A4}"/>
    <cellStyle name="Normal 5 2 2 5 3" xfId="3023" xr:uid="{68F2A75C-EEB2-4952-B548-DCFEAE2DF019}"/>
    <cellStyle name="Normal 5 2 2 5 3 2" xfId="5381" xr:uid="{D9D1A747-69AE-4B7B-BD42-FE9564C72A92}"/>
    <cellStyle name="Normal 5 2 2 5 3 2 2" xfId="9737" xr:uid="{2EFAD3A8-F270-4298-A65E-DF9FDFD6E335}"/>
    <cellStyle name="Normal 5 2 2 5 3 3" xfId="7733" xr:uid="{F45D21F0-C25F-419D-896B-3DE149A4ACB0}"/>
    <cellStyle name="Normal 5 2 2 5 4" xfId="4301" xr:uid="{B407BFDA-AB0A-4804-922C-CF6B87C74F55}"/>
    <cellStyle name="Normal 5 2 2 5 4 2" xfId="8657" xr:uid="{BCF91117-AC60-47FF-9A47-AC2D916258CE}"/>
    <cellStyle name="Normal 5 2 2 5 5" xfId="7730" xr:uid="{E110E726-6740-43BE-B624-9C99B9D42524}"/>
    <cellStyle name="Normal 5 2 2 6" xfId="3024" xr:uid="{A420A702-747A-464B-892C-B1F241D2A661}"/>
    <cellStyle name="Normal 5 2 2 6 2" xfId="3025" xr:uid="{395FA6F7-220A-47C1-9889-9931DCA2A899}"/>
    <cellStyle name="Normal 5 2 2 6 2 2" xfId="5651" xr:uid="{11BE9FCC-8A03-43C3-A238-8A996468D915}"/>
    <cellStyle name="Normal 5 2 2 6 2 2 2" xfId="10007" xr:uid="{21D1A002-22C8-426B-982E-00A2CACF833F}"/>
    <cellStyle name="Normal 5 2 2 6 2 3" xfId="7735" xr:uid="{05493235-ADCA-4930-9CE1-DDD6E62ED116}"/>
    <cellStyle name="Normal 5 2 2 6 3" xfId="4571" xr:uid="{68F0B765-197D-426F-8CF9-D3B6B1EC4018}"/>
    <cellStyle name="Normal 5 2 2 6 3 2" xfId="8927" xr:uid="{A94F98FE-7F0C-4F31-88CF-C311DC2C546B}"/>
    <cellStyle name="Normal 5 2 2 6 4" xfId="7734" xr:uid="{E9475A43-0792-4791-BBFF-97E29AFA447C}"/>
    <cellStyle name="Normal 5 2 2 7" xfId="3026" xr:uid="{4B5796AC-4833-46BF-8622-501F479AC62C}"/>
    <cellStyle name="Normal 5 2 2 7 2" xfId="5111" xr:uid="{A358681D-8D8C-49BD-AD53-78F7FFA330E2}"/>
    <cellStyle name="Normal 5 2 2 7 2 2" xfId="9467" xr:uid="{7868AAE9-C527-4319-8ACB-BB0C262944A9}"/>
    <cellStyle name="Normal 5 2 2 7 3" xfId="7736" xr:uid="{978B5A5C-05C0-4C72-9635-6FB463B352C6}"/>
    <cellStyle name="Normal 5 2 2 8" xfId="4067" xr:uid="{559915AA-36EC-49B1-BAB3-CA3A07D45AEE}"/>
    <cellStyle name="Normal 5 2 2 8 2" xfId="8423" xr:uid="{CE0DC8D4-8AB1-49E8-B6A2-BA9AED76740E}"/>
    <cellStyle name="Normal 5 2 2 9" xfId="7689" xr:uid="{BB04A31F-906B-4A9D-B3F0-5C1A1F9371A5}"/>
    <cellStyle name="Normal 5 2 3" xfId="3027" xr:uid="{B75F3FE6-24EF-4988-B6C1-603A44AF2AD6}"/>
    <cellStyle name="Normal 5 2 3 2" xfId="3028" xr:uid="{6E7652C3-0635-4EEF-B6B3-07435B4C69F4}"/>
    <cellStyle name="Normal 5 2 3 2 2" xfId="3029" xr:uid="{3BD78D90-5DCA-4872-A10D-74E4F4755FAC}"/>
    <cellStyle name="Normal 5 2 3 2 2 2" xfId="3030" xr:uid="{1226706C-7057-4BC8-8372-6782DC1A5BAE}"/>
    <cellStyle name="Normal 5 2 3 2 2 2 2" xfId="3031" xr:uid="{9C46D214-18D3-4578-B8C7-C75CF709CCA2}"/>
    <cellStyle name="Normal 5 2 3 2 2 2 2 2" xfId="3032" xr:uid="{DEF1E979-B9FF-4B7D-8050-027BEC1B6407}"/>
    <cellStyle name="Normal 5 2 3 2 2 2 2 2 2" xfId="6152" xr:uid="{0E99F63D-4820-4855-BFC1-A648191A3787}"/>
    <cellStyle name="Normal 5 2 3 2 2 2 2 2 2 2" xfId="10508" xr:uid="{EC6A0A45-E3E1-4EF8-8426-C250E40DA79E}"/>
    <cellStyle name="Normal 5 2 3 2 2 2 2 2 3" xfId="7742" xr:uid="{BDC11A02-367D-4C25-8909-61DCA2A70F60}"/>
    <cellStyle name="Normal 5 2 3 2 2 2 2 3" xfId="5072" xr:uid="{F3878386-7895-4C34-9A8A-40716994BFD4}"/>
    <cellStyle name="Normal 5 2 3 2 2 2 2 3 2" xfId="9428" xr:uid="{5CC97263-3D32-41BF-B5A1-C29BCDCC9BCC}"/>
    <cellStyle name="Normal 5 2 3 2 2 2 2 4" xfId="7741" xr:uid="{5AC72BBC-A65A-40C0-9DC1-20931F927B7D}"/>
    <cellStyle name="Normal 5 2 3 2 2 2 3" xfId="3033" xr:uid="{CE62AEA1-7DD6-4373-8FE3-10FB9D631151}"/>
    <cellStyle name="Normal 5 2 3 2 2 2 3 2" xfId="5612" xr:uid="{5DAC28E0-D626-46D7-8DB9-FB9FF9703139}"/>
    <cellStyle name="Normal 5 2 3 2 2 2 3 2 2" xfId="9968" xr:uid="{2EE5D326-19D8-4924-8502-CB95B9D2C96B}"/>
    <cellStyle name="Normal 5 2 3 2 2 2 3 3" xfId="7743" xr:uid="{3BCC1CF2-22CE-45CF-87A7-C26BDD30775D}"/>
    <cellStyle name="Normal 5 2 3 2 2 2 4" xfId="4532" xr:uid="{D5E69A0E-105C-44DA-A86E-8C1B2E91BE3D}"/>
    <cellStyle name="Normal 5 2 3 2 2 2 4 2" xfId="8888" xr:uid="{5983924F-6E4E-49DD-A858-B23214131D32}"/>
    <cellStyle name="Normal 5 2 3 2 2 2 5" xfId="7740" xr:uid="{C7F1889B-D81B-4E41-988A-0D90CBB410F4}"/>
    <cellStyle name="Normal 5 2 3 2 2 3" xfId="3034" xr:uid="{7221CA9C-89C4-4878-84CB-BB681F9E1E83}"/>
    <cellStyle name="Normal 5 2 3 2 2 3 2" xfId="3035" xr:uid="{F51B9F05-5A6E-41FF-8B92-00F3B61CA854}"/>
    <cellStyle name="Normal 5 2 3 2 2 3 2 2" xfId="5882" xr:uid="{A1FB889B-73C9-461E-8ACA-BCEC773B9EFD}"/>
    <cellStyle name="Normal 5 2 3 2 2 3 2 2 2" xfId="10238" xr:uid="{4C8C9189-9857-4678-811F-350BE81A2EC0}"/>
    <cellStyle name="Normal 5 2 3 2 2 3 2 3" xfId="7745" xr:uid="{8F56E65B-28B0-48B0-BD78-6B8E185C0171}"/>
    <cellStyle name="Normal 5 2 3 2 2 3 3" xfId="4802" xr:uid="{20D92755-FD77-4658-8FFA-339EF1808620}"/>
    <cellStyle name="Normal 5 2 3 2 2 3 3 2" xfId="9158" xr:uid="{C973F514-96E6-4D85-9667-9A2DB25BF743}"/>
    <cellStyle name="Normal 5 2 3 2 2 3 4" xfId="7744" xr:uid="{5F00EA29-DF39-45E5-8CB7-6F70D442C001}"/>
    <cellStyle name="Normal 5 2 3 2 2 4" xfId="3036" xr:uid="{5D4AFCF8-87A9-436E-93B5-FB342DF984E1}"/>
    <cellStyle name="Normal 5 2 3 2 2 4 2" xfId="5342" xr:uid="{E75AA782-043C-4A26-AACB-2CA0E4E14137}"/>
    <cellStyle name="Normal 5 2 3 2 2 4 2 2" xfId="9698" xr:uid="{9C5F9A7A-A87B-40DE-B573-2E9798EC6BFF}"/>
    <cellStyle name="Normal 5 2 3 2 2 4 3" xfId="7746" xr:uid="{A43543D9-9873-452F-A1CA-F4CC3492F041}"/>
    <cellStyle name="Normal 5 2 3 2 2 5" xfId="4172" xr:uid="{9C4469CC-2E23-4AAC-9F09-00A5BB97EBA6}"/>
    <cellStyle name="Normal 5 2 3 2 2 5 2" xfId="8528" xr:uid="{7DCB4D2F-C56E-417D-8EE1-09BE5A6EF436}"/>
    <cellStyle name="Normal 5 2 3 2 2 6" xfId="7739" xr:uid="{8A1F9181-7C93-46B4-A36D-D1EF50FB63C9}"/>
    <cellStyle name="Normal 5 2 3 2 3" xfId="3037" xr:uid="{3AD5F3AF-97A1-48C9-A388-73D1FD31034F}"/>
    <cellStyle name="Normal 5 2 3 2 3 2" xfId="3038" xr:uid="{209B40DA-2E5E-44BA-AC91-73A9326BC2D2}"/>
    <cellStyle name="Normal 5 2 3 2 3 2 2" xfId="3039" xr:uid="{EF3120A5-CE9D-49E2-BC9B-67BC339163AE}"/>
    <cellStyle name="Normal 5 2 3 2 3 2 2 2" xfId="3040" xr:uid="{E8F9A315-78E9-49D0-B302-DD0D634CB674}"/>
    <cellStyle name="Normal 5 2 3 2 3 2 2 2 2" xfId="6050" xr:uid="{B784FF95-BD83-47CD-873B-D5956D91DE0D}"/>
    <cellStyle name="Normal 5 2 3 2 3 2 2 2 2 2" xfId="10406" xr:uid="{9417C3DF-E028-410E-848A-AC0E8242D815}"/>
    <cellStyle name="Normal 5 2 3 2 3 2 2 2 3" xfId="7750" xr:uid="{5D440AB8-12FD-49E3-BC9D-37AB1CCA19A6}"/>
    <cellStyle name="Normal 5 2 3 2 3 2 2 3" xfId="4970" xr:uid="{581EE642-A8C0-4622-8D69-2AC1D3A93768}"/>
    <cellStyle name="Normal 5 2 3 2 3 2 2 3 2" xfId="9326" xr:uid="{538C03FE-6D64-4BE0-89B0-D3B242C50B5B}"/>
    <cellStyle name="Normal 5 2 3 2 3 2 2 4" xfId="7749" xr:uid="{30BCBD93-7CC6-4AB9-9CC4-5FC5E9E92F61}"/>
    <cellStyle name="Normal 5 2 3 2 3 2 3" xfId="3041" xr:uid="{D2439B8B-7078-44BA-A438-E675C997B074}"/>
    <cellStyle name="Normal 5 2 3 2 3 2 3 2" xfId="5510" xr:uid="{2E5F7E50-75A4-47E9-99C2-0F1D969EB437}"/>
    <cellStyle name="Normal 5 2 3 2 3 2 3 2 2" xfId="9866" xr:uid="{4DF05BFD-8838-47AB-8BBE-73A57FB3298A}"/>
    <cellStyle name="Normal 5 2 3 2 3 2 3 3" xfId="7751" xr:uid="{73D7A871-49EC-4C96-AF6C-B46FD7F684AA}"/>
    <cellStyle name="Normal 5 2 3 2 3 2 4" xfId="4430" xr:uid="{3EFD46BD-0105-43C7-BF23-940F5C8B9320}"/>
    <cellStyle name="Normal 5 2 3 2 3 2 4 2" xfId="8786" xr:uid="{DD8756D8-3C9B-4713-8601-7F20D2A4A8CE}"/>
    <cellStyle name="Normal 5 2 3 2 3 2 5" xfId="7748" xr:uid="{DE64B477-50EB-4F58-B5F0-DC3602E3C02F}"/>
    <cellStyle name="Normal 5 2 3 2 3 3" xfId="3042" xr:uid="{94FE836B-16CF-4292-AF5A-31C885EC5692}"/>
    <cellStyle name="Normal 5 2 3 2 3 3 2" xfId="3043" xr:uid="{E6FA3EDF-B9D0-415F-8CA1-FCDE6CE39F6D}"/>
    <cellStyle name="Normal 5 2 3 2 3 3 2 2" xfId="5780" xr:uid="{D647DC6C-DD5F-42BE-8350-E3C6A5351000}"/>
    <cellStyle name="Normal 5 2 3 2 3 3 2 2 2" xfId="10136" xr:uid="{89184BA7-31EF-4F6B-8279-B19528844A42}"/>
    <cellStyle name="Normal 5 2 3 2 3 3 2 3" xfId="7753" xr:uid="{957889CD-4185-4712-A29E-88702C5B9A0D}"/>
    <cellStyle name="Normal 5 2 3 2 3 3 3" xfId="4700" xr:uid="{3AA5CE64-1355-42B5-8280-8A33670A94E5}"/>
    <cellStyle name="Normal 5 2 3 2 3 3 3 2" xfId="9056" xr:uid="{54E194D0-C1F6-4A26-B305-FA1B2D740D75}"/>
    <cellStyle name="Normal 5 2 3 2 3 3 4" xfId="7752" xr:uid="{5175ED92-7F41-4157-8CBF-B08A62F98238}"/>
    <cellStyle name="Normal 5 2 3 2 3 4" xfId="3044" xr:uid="{9E1737DD-4755-49E3-84C7-F7A53ECD35F2}"/>
    <cellStyle name="Normal 5 2 3 2 3 4 2" xfId="5240" xr:uid="{6C6923A3-2152-4858-A1A0-26D313F6C125}"/>
    <cellStyle name="Normal 5 2 3 2 3 4 2 2" xfId="9596" xr:uid="{6DE1F03F-553F-4E70-84F6-CDCB9AD52E5A}"/>
    <cellStyle name="Normal 5 2 3 2 3 4 3" xfId="7754" xr:uid="{E97956AD-1475-4CB2-BABB-3F06FBE089E1}"/>
    <cellStyle name="Normal 5 2 3 2 3 5" xfId="4250" xr:uid="{E2F7856F-8EF0-4D99-B10E-198406B2ECA2}"/>
    <cellStyle name="Normal 5 2 3 2 3 5 2" xfId="8606" xr:uid="{3D21CE73-CF17-4E36-8B7F-E4F5F9CE270E}"/>
    <cellStyle name="Normal 5 2 3 2 3 6" xfId="7747" xr:uid="{72384005-FF84-4BEF-9680-D28714E3A3D5}"/>
    <cellStyle name="Normal 5 2 3 2 4" xfId="3045" xr:uid="{F01A386B-5ECA-43CE-878E-800DCCCBD459}"/>
    <cellStyle name="Normal 5 2 3 2 4 2" xfId="3046" xr:uid="{EE64D108-07C8-45FD-999B-71B36B6BD62F}"/>
    <cellStyle name="Normal 5 2 3 2 4 2 2" xfId="3047" xr:uid="{4E3E6274-470E-4B47-9662-021214770CBF}"/>
    <cellStyle name="Normal 5 2 3 2 4 2 2 2" xfId="5972" xr:uid="{3D08B0DE-A90B-4416-B633-A7983B718F17}"/>
    <cellStyle name="Normal 5 2 3 2 4 2 2 2 2" xfId="10328" xr:uid="{9C4D338E-A29E-4176-A7A1-364E515F248E}"/>
    <cellStyle name="Normal 5 2 3 2 4 2 2 3" xfId="7757" xr:uid="{FA18BC40-8229-4A6D-9E8A-6E31795A7B0F}"/>
    <cellStyle name="Normal 5 2 3 2 4 2 3" xfId="4892" xr:uid="{D3377463-9CA6-4357-A930-FD732D62D81E}"/>
    <cellStyle name="Normal 5 2 3 2 4 2 3 2" xfId="9248" xr:uid="{0A9C57E4-9B27-4C8C-AB77-76C9E3949499}"/>
    <cellStyle name="Normal 5 2 3 2 4 2 4" xfId="7756" xr:uid="{37213A15-76AF-42D7-856B-58A9A37F569A}"/>
    <cellStyle name="Normal 5 2 3 2 4 3" xfId="3048" xr:uid="{5FE93E07-5C22-48D3-8735-494A0271D0F2}"/>
    <cellStyle name="Normal 5 2 3 2 4 3 2" xfId="5432" xr:uid="{F2423DCC-5C6A-4109-BF29-78EB4BEEC106}"/>
    <cellStyle name="Normal 5 2 3 2 4 3 2 2" xfId="9788" xr:uid="{0066B5C1-9DB1-45B3-8D77-4C60AEC7BC16}"/>
    <cellStyle name="Normal 5 2 3 2 4 3 3" xfId="7758" xr:uid="{0AE151A0-2479-4B04-9605-009F5003DD6C}"/>
    <cellStyle name="Normal 5 2 3 2 4 4" xfId="4352" xr:uid="{836945AF-E4A9-4902-B362-C38FC6EAEF42}"/>
    <cellStyle name="Normal 5 2 3 2 4 4 2" xfId="8708" xr:uid="{FCB1DF02-8347-45B5-9A65-FD02F4986851}"/>
    <cellStyle name="Normal 5 2 3 2 4 5" xfId="7755" xr:uid="{ACF97DDC-2A98-491E-A16C-F94FD35E9E13}"/>
    <cellStyle name="Normal 5 2 3 2 5" xfId="3049" xr:uid="{9D710048-DC25-4081-AB11-9527A015D09F}"/>
    <cellStyle name="Normal 5 2 3 2 5 2" xfId="3050" xr:uid="{6FB48689-64F9-481F-84C2-EEC949665573}"/>
    <cellStyle name="Normal 5 2 3 2 5 2 2" xfId="5702" xr:uid="{3BBD4A29-0E41-440B-9B70-AF2781579A80}"/>
    <cellStyle name="Normal 5 2 3 2 5 2 2 2" xfId="10058" xr:uid="{568D5DCB-4E74-4938-AC4B-323F3F322591}"/>
    <cellStyle name="Normal 5 2 3 2 5 2 3" xfId="7760" xr:uid="{A8912112-24BD-4A52-968C-A951B83AF63D}"/>
    <cellStyle name="Normal 5 2 3 2 5 3" xfId="4622" xr:uid="{9A1909F9-550A-4318-AD17-CCF5F03BF4BD}"/>
    <cellStyle name="Normal 5 2 3 2 5 3 2" xfId="8978" xr:uid="{7C3540E8-A5FE-4A92-AB37-ACAE4EFC81BC}"/>
    <cellStyle name="Normal 5 2 3 2 5 4" xfId="7759" xr:uid="{2B7A711E-F7C8-4893-8FCB-CEC18A0A7829}"/>
    <cellStyle name="Normal 5 2 3 2 6" xfId="3051" xr:uid="{09ECD8C0-81B7-47F9-9FF8-491901FD01D0}"/>
    <cellStyle name="Normal 5 2 3 2 6 2" xfId="5162" xr:uid="{1B60F4DC-6D8F-41DB-9055-02B31786CE9E}"/>
    <cellStyle name="Normal 5 2 3 2 6 2 2" xfId="9518" xr:uid="{240D8AC6-AB62-4C5D-977E-DF7F44D627D4}"/>
    <cellStyle name="Normal 5 2 3 2 6 3" xfId="7761" xr:uid="{19A6A988-96CA-48C2-B974-00B0FF24E6B6}"/>
    <cellStyle name="Normal 5 2 3 2 7" xfId="4070" xr:uid="{3FFB6B6D-E04D-4F6E-8237-D3E482F9DE39}"/>
    <cellStyle name="Normal 5 2 3 2 7 2" xfId="8426" xr:uid="{A408EF9F-9A05-44A8-9DE9-6ACA8D69FF4F}"/>
    <cellStyle name="Normal 5 2 3 2 8" xfId="7738" xr:uid="{41F89FA9-67E5-43C7-9556-9DC644E498E7}"/>
    <cellStyle name="Normal 5 2 3 3" xfId="3052" xr:uid="{7C0A3E25-6D67-4966-A99C-AC3F0BD10611}"/>
    <cellStyle name="Normal 5 2 3 3 2" xfId="3053" xr:uid="{FD85E30C-5E4E-4534-B48C-0B860D05B87D}"/>
    <cellStyle name="Normal 5 2 3 3 2 2" xfId="3054" xr:uid="{E33AB7EC-2342-4A17-89EB-245E001ABB55}"/>
    <cellStyle name="Normal 5 2 3 3 2 2 2" xfId="3055" xr:uid="{12141FAB-3D9D-4CA7-8297-7931B3F8C17A}"/>
    <cellStyle name="Normal 5 2 3 3 2 2 2 2" xfId="6107" xr:uid="{18B93468-1B00-40FA-92AE-7DF06D2E09F9}"/>
    <cellStyle name="Normal 5 2 3 3 2 2 2 2 2" xfId="10463" xr:uid="{CD93E4D2-0995-4179-B869-36E7DAF1D70C}"/>
    <cellStyle name="Normal 5 2 3 3 2 2 2 3" xfId="7765" xr:uid="{B8AC69AA-ACA5-4514-969B-FC28AFABB6C8}"/>
    <cellStyle name="Normal 5 2 3 3 2 2 3" xfId="5027" xr:uid="{7E90F313-8EF3-4FB6-9CE0-D42359F972CB}"/>
    <cellStyle name="Normal 5 2 3 3 2 2 3 2" xfId="9383" xr:uid="{6CBB3F43-3163-4933-B20F-760CDE92FCEB}"/>
    <cellStyle name="Normal 5 2 3 3 2 2 4" xfId="7764" xr:uid="{49CB9BCD-898B-4EBD-884B-EB1DFC4E6E59}"/>
    <cellStyle name="Normal 5 2 3 3 2 3" xfId="3056" xr:uid="{A243938A-6E50-411E-90FA-D0FD089F6F3D}"/>
    <cellStyle name="Normal 5 2 3 3 2 3 2" xfId="5567" xr:uid="{57094C0F-D40F-4203-A7A3-A48056C1F135}"/>
    <cellStyle name="Normal 5 2 3 3 2 3 2 2" xfId="9923" xr:uid="{AD72ADE9-291A-485D-AA62-6F1FC68C35B1}"/>
    <cellStyle name="Normal 5 2 3 3 2 3 3" xfId="7766" xr:uid="{3C45AC6A-AC23-4AEF-882E-24949BA509B7}"/>
    <cellStyle name="Normal 5 2 3 3 2 4" xfId="4487" xr:uid="{E66494F7-9FDE-4BA5-979D-E5FE5CF7342B}"/>
    <cellStyle name="Normal 5 2 3 3 2 4 2" xfId="8843" xr:uid="{BB43BECF-9D8E-442C-8376-957C0BC21B57}"/>
    <cellStyle name="Normal 5 2 3 3 2 5" xfId="7763" xr:uid="{77E67192-F10F-468C-814F-DD7F1F7866AE}"/>
    <cellStyle name="Normal 5 2 3 3 3" xfId="3057" xr:uid="{8DDE8455-2E4F-4BFC-86D6-0BD426CE242A}"/>
    <cellStyle name="Normal 5 2 3 3 3 2" xfId="3058" xr:uid="{643182C4-1E6C-4C99-B3D8-0D92F52239AF}"/>
    <cellStyle name="Normal 5 2 3 3 3 2 2" xfId="5837" xr:uid="{A4578968-F615-438B-82F2-7F174AF2AE02}"/>
    <cellStyle name="Normal 5 2 3 3 3 2 2 2" xfId="10193" xr:uid="{98384F2F-1A1A-43BA-8F6C-DE0F456334CA}"/>
    <cellStyle name="Normal 5 2 3 3 3 2 3" xfId="7768" xr:uid="{203F32F0-CE34-4C94-9376-C573C3AE7D44}"/>
    <cellStyle name="Normal 5 2 3 3 3 3" xfId="4757" xr:uid="{BD1A6AE2-DE86-483C-8A67-F02193BDFE1C}"/>
    <cellStyle name="Normal 5 2 3 3 3 3 2" xfId="9113" xr:uid="{F0F31EDD-9869-4886-9ACF-86785D1E4B2E}"/>
    <cellStyle name="Normal 5 2 3 3 3 4" xfId="7767" xr:uid="{7C408806-B77C-478F-AFE5-BC7B8D1D9476}"/>
    <cellStyle name="Normal 5 2 3 3 4" xfId="3059" xr:uid="{2839C87B-D0A0-4D34-948A-C859C234FDE6}"/>
    <cellStyle name="Normal 5 2 3 3 4 2" xfId="5297" xr:uid="{59433F78-5537-43BD-ADE8-3C4DEA0753C9}"/>
    <cellStyle name="Normal 5 2 3 3 4 2 2" xfId="9653" xr:uid="{D4A40BCA-BCBD-4116-BCD3-A72E218B5A27}"/>
    <cellStyle name="Normal 5 2 3 3 4 3" xfId="7769" xr:uid="{B1FCBD5B-1509-4DAE-8578-E3F2204B5D4E}"/>
    <cellStyle name="Normal 5 2 3 3 5" xfId="4127" xr:uid="{0BBB39FB-2D32-4D29-A5C6-3CAA5190993E}"/>
    <cellStyle name="Normal 5 2 3 3 5 2" xfId="8483" xr:uid="{8953A3D7-B8A3-4448-9256-E9A3CE138797}"/>
    <cellStyle name="Normal 5 2 3 3 6" xfId="7762" xr:uid="{97B3E187-8812-4DCE-84AA-4C3B84D309E3}"/>
    <cellStyle name="Normal 5 2 3 4" xfId="3060" xr:uid="{8EA0048F-C1AB-4453-A631-BF3F0C782292}"/>
    <cellStyle name="Normal 5 2 3 4 2" xfId="3061" xr:uid="{195A09C3-B04B-4E64-9DCD-8BF3B31AC485}"/>
    <cellStyle name="Normal 5 2 3 4 2 2" xfId="3062" xr:uid="{8D189F0F-EC09-4519-AD96-146C0862B67B}"/>
    <cellStyle name="Normal 5 2 3 4 2 2 2" xfId="3063" xr:uid="{A89DAE5F-9E4D-49BE-A553-2DE445C01277}"/>
    <cellStyle name="Normal 5 2 3 4 2 2 2 2" xfId="6049" xr:uid="{252E975F-4FBA-4E4D-8A71-994AF5DDF9AA}"/>
    <cellStyle name="Normal 5 2 3 4 2 2 2 2 2" xfId="10405" xr:uid="{D690A631-6690-4760-A785-7FA1AE28A4D8}"/>
    <cellStyle name="Normal 5 2 3 4 2 2 2 3" xfId="7773" xr:uid="{305859D3-3A65-4C83-BA10-CE382927597C}"/>
    <cellStyle name="Normal 5 2 3 4 2 2 3" xfId="4969" xr:uid="{113CCF85-5588-4A4F-912A-8CE08F2E9E2A}"/>
    <cellStyle name="Normal 5 2 3 4 2 2 3 2" xfId="9325" xr:uid="{1C1D249A-92DC-4738-9441-A39A49B01A27}"/>
    <cellStyle name="Normal 5 2 3 4 2 2 4" xfId="7772" xr:uid="{748F60C9-EE78-4189-B6C6-3296E529C50C}"/>
    <cellStyle name="Normal 5 2 3 4 2 3" xfId="3064" xr:uid="{C7F00716-B678-4C8C-9711-1F44C9FCFA86}"/>
    <cellStyle name="Normal 5 2 3 4 2 3 2" xfId="5509" xr:uid="{24D382BB-E5F6-4437-A228-A57EF09B8E2A}"/>
    <cellStyle name="Normal 5 2 3 4 2 3 2 2" xfId="9865" xr:uid="{528EB635-7295-4CB7-91F0-BF69AAF9E824}"/>
    <cellStyle name="Normal 5 2 3 4 2 3 3" xfId="7774" xr:uid="{8B9C2DA5-8213-445B-9344-9BF283D14122}"/>
    <cellStyle name="Normal 5 2 3 4 2 4" xfId="4429" xr:uid="{A9D0DE5F-945A-4E27-8216-1288DB794515}"/>
    <cellStyle name="Normal 5 2 3 4 2 4 2" xfId="8785" xr:uid="{A1E0EA92-8BDE-4630-805D-61569DB1DA2D}"/>
    <cellStyle name="Normal 5 2 3 4 2 5" xfId="7771" xr:uid="{58532188-4123-45CE-A162-1016B83E1391}"/>
    <cellStyle name="Normal 5 2 3 4 3" xfId="3065" xr:uid="{BCDBFD9C-A16C-40EC-B107-EEC627F05099}"/>
    <cellStyle name="Normal 5 2 3 4 3 2" xfId="3066" xr:uid="{35694C04-E4C7-4756-939E-886254309051}"/>
    <cellStyle name="Normal 5 2 3 4 3 2 2" xfId="5779" xr:uid="{CC095BB1-99E6-47F4-82FB-CAD9BFC56555}"/>
    <cellStyle name="Normal 5 2 3 4 3 2 2 2" xfId="10135" xr:uid="{61312753-943C-4B0B-A123-629D0070E2B9}"/>
    <cellStyle name="Normal 5 2 3 4 3 2 3" xfId="7776" xr:uid="{5B602EC7-9CEF-45FC-B10C-A34216C6EB2F}"/>
    <cellStyle name="Normal 5 2 3 4 3 3" xfId="4699" xr:uid="{A1338C98-FD16-484C-BB95-0EE0AD5F064E}"/>
    <cellStyle name="Normal 5 2 3 4 3 3 2" xfId="9055" xr:uid="{FE4D2C0C-439E-4E2B-AEC6-10ED451120D0}"/>
    <cellStyle name="Normal 5 2 3 4 3 4" xfId="7775" xr:uid="{9BBC7325-74C3-4920-91B4-9E1D33F834F6}"/>
    <cellStyle name="Normal 5 2 3 4 4" xfId="3067" xr:uid="{C70BEAF6-18D0-48C1-9FF7-58EE119E7F10}"/>
    <cellStyle name="Normal 5 2 3 4 4 2" xfId="5239" xr:uid="{7354AA99-EEC1-426A-B0A3-BF2599C31FDF}"/>
    <cellStyle name="Normal 5 2 3 4 4 2 2" xfId="9595" xr:uid="{6A55B994-868C-43CB-AC4F-0A5447978E37}"/>
    <cellStyle name="Normal 5 2 3 4 4 3" xfId="7777" xr:uid="{35058C4A-9C42-4FC6-B5DF-B2ED9D2D864D}"/>
    <cellStyle name="Normal 5 2 3 4 5" xfId="4249" xr:uid="{F6EB95E7-5B63-461F-9C4B-0F19D15123B4}"/>
    <cellStyle name="Normal 5 2 3 4 5 2" xfId="8605" xr:uid="{C7975F3A-F286-467B-895D-1E50D2B6956F}"/>
    <cellStyle name="Normal 5 2 3 4 6" xfId="7770" xr:uid="{4FB56F61-5F7B-469A-B899-EF381F0980F0}"/>
    <cellStyle name="Normal 5 2 3 5" xfId="3068" xr:uid="{D6AF03BD-C2E7-40BA-AE74-1B008436B08C}"/>
    <cellStyle name="Normal 5 2 3 5 2" xfId="3069" xr:uid="{46487DAD-5BF5-4293-82E8-86E74E8D2D80}"/>
    <cellStyle name="Normal 5 2 3 5 2 2" xfId="3070" xr:uid="{809575A9-E887-45A7-B3BF-65EF4F0E0E14}"/>
    <cellStyle name="Normal 5 2 3 5 2 2 2" xfId="5927" xr:uid="{27A8E9EA-112C-4FCF-98B4-DC36EADFFDB7}"/>
    <cellStyle name="Normal 5 2 3 5 2 2 2 2" xfId="10283" xr:uid="{EE55AB61-911C-459D-A6BB-158189FA2311}"/>
    <cellStyle name="Normal 5 2 3 5 2 2 3" xfId="7780" xr:uid="{101092FA-32FE-42BE-867E-EEF364877AB5}"/>
    <cellStyle name="Normal 5 2 3 5 2 3" xfId="4847" xr:uid="{98F1BB26-B3BF-4696-AC21-0F024D7DC879}"/>
    <cellStyle name="Normal 5 2 3 5 2 3 2" xfId="9203" xr:uid="{DA1F10E0-3E5D-42BC-B3CA-6CA10F530DD8}"/>
    <cellStyle name="Normal 5 2 3 5 2 4" xfId="7779" xr:uid="{A1EAAE5B-C7CE-4E05-86B0-AE4F773097C7}"/>
    <cellStyle name="Normal 5 2 3 5 3" xfId="3071" xr:uid="{8D7596F5-855A-4921-90BD-51940D3B34FB}"/>
    <cellStyle name="Normal 5 2 3 5 3 2" xfId="5387" xr:uid="{CA94AD1D-DEF1-4F13-BA4E-839B4BDD8266}"/>
    <cellStyle name="Normal 5 2 3 5 3 2 2" xfId="9743" xr:uid="{95F52CE9-BA6A-4E8C-B2EB-89E4424112D3}"/>
    <cellStyle name="Normal 5 2 3 5 3 3" xfId="7781" xr:uid="{314697F0-FFD6-4774-9128-824343AEE70D}"/>
    <cellStyle name="Normal 5 2 3 5 4" xfId="4307" xr:uid="{36F6D42D-6203-4785-9203-9D6EEC120346}"/>
    <cellStyle name="Normal 5 2 3 5 4 2" xfId="8663" xr:uid="{F42AA4AE-22E9-4E94-A902-A095DFAAC235}"/>
    <cellStyle name="Normal 5 2 3 5 5" xfId="7778" xr:uid="{0C462D93-BDD2-409A-8AC0-96E29ED59F45}"/>
    <cellStyle name="Normal 5 2 3 6" xfId="3072" xr:uid="{5CEE978B-0B8E-44B6-B254-E74790C89442}"/>
    <cellStyle name="Normal 5 2 3 6 2" xfId="3073" xr:uid="{B723EB15-EE54-49EE-B7DA-F35DB8A5A35B}"/>
    <cellStyle name="Normal 5 2 3 6 2 2" xfId="5657" xr:uid="{758E3C68-BD82-4434-9A5D-699052AAE5AD}"/>
    <cellStyle name="Normal 5 2 3 6 2 2 2" xfId="10013" xr:uid="{AB356B0F-4805-4CE1-9A73-DB24545BE682}"/>
    <cellStyle name="Normal 5 2 3 6 2 3" xfId="7783" xr:uid="{B59ED679-B364-4436-A74D-CBAA47C9CE96}"/>
    <cellStyle name="Normal 5 2 3 6 3" xfId="4577" xr:uid="{42629A8D-3A9D-4304-8E3A-98FD45C179E0}"/>
    <cellStyle name="Normal 5 2 3 6 3 2" xfId="8933" xr:uid="{74C10776-A946-436C-9E7C-4C2C3B5C7735}"/>
    <cellStyle name="Normal 5 2 3 6 4" xfId="7782" xr:uid="{85EC8664-D28C-4211-9DF0-E8589C7DBAE5}"/>
    <cellStyle name="Normal 5 2 3 7" xfId="3074" xr:uid="{D600EE0F-48CD-4B52-8AFE-9EE4FFCBE52E}"/>
    <cellStyle name="Normal 5 2 3 7 2" xfId="5117" xr:uid="{88CBB80C-EA97-40F1-93C9-4EAA335D435D}"/>
    <cellStyle name="Normal 5 2 3 7 2 2" xfId="9473" xr:uid="{D37A829E-CDFE-4674-B2A8-BC883B093B2B}"/>
    <cellStyle name="Normal 5 2 3 7 3" xfId="7784" xr:uid="{97373CC2-253A-455C-BDC3-128C94BC2498}"/>
    <cellStyle name="Normal 5 2 3 8" xfId="4069" xr:uid="{69A5FC87-FEB1-4F41-8730-D2E6BF92F01C}"/>
    <cellStyle name="Normal 5 2 3 8 2" xfId="8425" xr:uid="{AEB3ED17-99F7-463B-9513-62B43783F858}"/>
    <cellStyle name="Normal 5 2 3 9" xfId="7737" xr:uid="{81F4371E-0E7E-4B45-9ED9-346941FAE7FB}"/>
    <cellStyle name="Normal 5 2 4" xfId="3075" xr:uid="{C9EA19F7-A4DD-428B-AF65-A47F036B1EC2}"/>
    <cellStyle name="Normal 5 2 4 2" xfId="3076" xr:uid="{3D72665A-D079-4CB4-81E7-AA11297ED0E0}"/>
    <cellStyle name="Normal 5 2 4 2 2" xfId="3077" xr:uid="{B9D88DCD-F22C-42B4-A7D8-5A7B2345407B}"/>
    <cellStyle name="Normal 5 2 4 2 2 2" xfId="3078" xr:uid="{8C0D4D09-7EF7-485C-AAE6-646A6260A089}"/>
    <cellStyle name="Normal 5 2 4 2 2 2 2" xfId="3079" xr:uid="{0AF7F95C-18DE-42F5-B9FC-0786B70CA799}"/>
    <cellStyle name="Normal 5 2 4 2 2 2 2 2" xfId="6132" xr:uid="{F8FD44FD-BE9B-4185-8573-B0A02361EADB}"/>
    <cellStyle name="Normal 5 2 4 2 2 2 2 2 2" xfId="10488" xr:uid="{DEE47746-7FA1-4BF5-8B31-36110DD5AF0E}"/>
    <cellStyle name="Normal 5 2 4 2 2 2 2 3" xfId="7789" xr:uid="{E1CE6493-ED22-4857-82A3-4AB54AF670D3}"/>
    <cellStyle name="Normal 5 2 4 2 2 2 3" xfId="5052" xr:uid="{00D0E0FA-B4B7-4B22-B1D6-6B74AE0FB1EA}"/>
    <cellStyle name="Normal 5 2 4 2 2 2 3 2" xfId="9408" xr:uid="{B199F3FB-CEE5-43E6-A029-411876E4205E}"/>
    <cellStyle name="Normal 5 2 4 2 2 2 4" xfId="7788" xr:uid="{356F02C7-1014-47C8-8554-676ED5E42A5C}"/>
    <cellStyle name="Normal 5 2 4 2 2 3" xfId="3080" xr:uid="{E40EA0DF-404E-48A6-BD5C-6E4AFF96A699}"/>
    <cellStyle name="Normal 5 2 4 2 2 3 2" xfId="5592" xr:uid="{A89009B4-FECB-435F-99F8-933A8EA0BE61}"/>
    <cellStyle name="Normal 5 2 4 2 2 3 2 2" xfId="9948" xr:uid="{5A7CA8D3-5EDD-4762-BD24-ED9B1F76BE31}"/>
    <cellStyle name="Normal 5 2 4 2 2 3 3" xfId="7790" xr:uid="{3FE61111-422C-455F-8817-3027B25EF197}"/>
    <cellStyle name="Normal 5 2 4 2 2 4" xfId="4512" xr:uid="{430634BE-76EE-4400-814C-5325BB574F4B}"/>
    <cellStyle name="Normal 5 2 4 2 2 4 2" xfId="8868" xr:uid="{A11F5C5C-D388-40F1-9F8C-08CDD44AC8AD}"/>
    <cellStyle name="Normal 5 2 4 2 2 5" xfId="7787" xr:uid="{A99CF9C7-B19E-411D-BDA7-B8F00677C990}"/>
    <cellStyle name="Normal 5 2 4 2 3" xfId="3081" xr:uid="{78CAE280-DFC7-450D-BA58-4FD32E59F2C0}"/>
    <cellStyle name="Normal 5 2 4 2 3 2" xfId="3082" xr:uid="{AE422845-24F4-4DFF-88B7-66BEDEB6BA56}"/>
    <cellStyle name="Normal 5 2 4 2 3 2 2" xfId="5862" xr:uid="{EAF801CD-F842-4DF6-872C-06D14BE28DA8}"/>
    <cellStyle name="Normal 5 2 4 2 3 2 2 2" xfId="10218" xr:uid="{1C84FED3-F757-42D3-8A0E-9560BB4F92EA}"/>
    <cellStyle name="Normal 5 2 4 2 3 2 3" xfId="7792" xr:uid="{B37716AF-8544-44DE-879B-3F502AC6B6D4}"/>
    <cellStyle name="Normal 5 2 4 2 3 3" xfId="4782" xr:uid="{AB755FDB-8C0A-4341-820F-77C0D195C4C5}"/>
    <cellStyle name="Normal 5 2 4 2 3 3 2" xfId="9138" xr:uid="{99F61750-323A-469F-85CD-B1973B3BFA36}"/>
    <cellStyle name="Normal 5 2 4 2 3 4" xfId="7791" xr:uid="{5E22CF55-9F5B-4971-9309-9B397DEE2E1B}"/>
    <cellStyle name="Normal 5 2 4 2 4" xfId="3083" xr:uid="{01AC1D55-71D9-4FDA-AF8D-BE6213B58C27}"/>
    <cellStyle name="Normal 5 2 4 2 4 2" xfId="5322" xr:uid="{31A9F946-6DA2-440B-8BAC-0AAC6C3D9B2A}"/>
    <cellStyle name="Normal 5 2 4 2 4 2 2" xfId="9678" xr:uid="{AE760E27-C5C5-4716-9B68-C1BB7558D72D}"/>
    <cellStyle name="Normal 5 2 4 2 4 3" xfId="7793" xr:uid="{5AD47E0E-11BF-49BF-B890-683D17E1D5F5}"/>
    <cellStyle name="Normal 5 2 4 2 5" xfId="4152" xr:uid="{79B34DA0-68F6-4CE4-AB84-9BC67C169AC5}"/>
    <cellStyle name="Normal 5 2 4 2 5 2" xfId="8508" xr:uid="{3D17B56F-D442-4393-8A08-58216E37A79C}"/>
    <cellStyle name="Normal 5 2 4 2 6" xfId="7786" xr:uid="{47FE9104-7539-488A-84BA-12B5EBDA6DB5}"/>
    <cellStyle name="Normal 5 2 4 3" xfId="3084" xr:uid="{55D5AE5B-5939-4A19-B948-AF63E7F9FF12}"/>
    <cellStyle name="Normal 5 2 4 3 2" xfId="3085" xr:uid="{1B063491-A597-40D3-872B-CF3407F0E74D}"/>
    <cellStyle name="Normal 5 2 4 3 2 2" xfId="3086" xr:uid="{923B6101-AE91-45E0-BD7E-57281CD7B654}"/>
    <cellStyle name="Normal 5 2 4 3 2 2 2" xfId="3087" xr:uid="{2B32F467-1131-4677-8184-9BDA641740CB}"/>
    <cellStyle name="Normal 5 2 4 3 2 2 2 2" xfId="6051" xr:uid="{C329ABEF-B210-4CC1-B858-1C66D4B3D546}"/>
    <cellStyle name="Normal 5 2 4 3 2 2 2 2 2" xfId="10407" xr:uid="{665DFFCB-D0E5-479D-90E6-7CB767FB152C}"/>
    <cellStyle name="Normal 5 2 4 3 2 2 2 3" xfId="7797" xr:uid="{A14E9A85-F28F-4A05-98EE-0A32A9D8AA5E}"/>
    <cellStyle name="Normal 5 2 4 3 2 2 3" xfId="4971" xr:uid="{C65B5725-7BC9-4750-9D2B-C6C06341B027}"/>
    <cellStyle name="Normal 5 2 4 3 2 2 3 2" xfId="9327" xr:uid="{CF37B1C9-DBD9-4FA4-9548-4E65D25BD44F}"/>
    <cellStyle name="Normal 5 2 4 3 2 2 4" xfId="7796" xr:uid="{C5F2CBE2-C29A-4F79-82E5-8B818FD3D61D}"/>
    <cellStyle name="Normal 5 2 4 3 2 3" xfId="3088" xr:uid="{3C30F42E-DC26-4A56-B138-64250FEC4265}"/>
    <cellStyle name="Normal 5 2 4 3 2 3 2" xfId="5511" xr:uid="{6B1BBAFF-1419-4434-B894-B331A838A44C}"/>
    <cellStyle name="Normal 5 2 4 3 2 3 2 2" xfId="9867" xr:uid="{4BBF99A2-827C-48B0-866C-DFA0CBCBC1A0}"/>
    <cellStyle name="Normal 5 2 4 3 2 3 3" xfId="7798" xr:uid="{E5EBCCB4-1903-49FE-8744-0B8C1F9C8289}"/>
    <cellStyle name="Normal 5 2 4 3 2 4" xfId="4431" xr:uid="{62476307-B9CB-4535-B305-532E491A9A96}"/>
    <cellStyle name="Normal 5 2 4 3 2 4 2" xfId="8787" xr:uid="{B936FFB4-B802-4FA6-BB62-0A71C8EEE5CD}"/>
    <cellStyle name="Normal 5 2 4 3 2 5" xfId="7795" xr:uid="{9647A639-B162-4411-AAAA-BC7D23BFB2BE}"/>
    <cellStyle name="Normal 5 2 4 3 3" xfId="3089" xr:uid="{AB516D79-2779-401B-B446-9681D3BFE2B5}"/>
    <cellStyle name="Normal 5 2 4 3 3 2" xfId="3090" xr:uid="{B665C81E-FFA5-4614-B1FA-01A61F349CC3}"/>
    <cellStyle name="Normal 5 2 4 3 3 2 2" xfId="5781" xr:uid="{025061AE-5361-4D8F-8A7C-522A65A6683F}"/>
    <cellStyle name="Normal 5 2 4 3 3 2 2 2" xfId="10137" xr:uid="{260B4FD0-E131-4FF5-8123-A25A0FFC392C}"/>
    <cellStyle name="Normal 5 2 4 3 3 2 3" xfId="7800" xr:uid="{37408ACC-9BCC-48D9-81C8-8B3E6C78D7C1}"/>
    <cellStyle name="Normal 5 2 4 3 3 3" xfId="4701" xr:uid="{2CAA3695-61D9-446A-884A-57D8DF996CB2}"/>
    <cellStyle name="Normal 5 2 4 3 3 3 2" xfId="9057" xr:uid="{91201283-EEF5-4044-ABF3-95F66A8F8060}"/>
    <cellStyle name="Normal 5 2 4 3 3 4" xfId="7799" xr:uid="{923F9329-E9DD-4745-A9FC-B5A1E1EFD9C7}"/>
    <cellStyle name="Normal 5 2 4 3 4" xfId="3091" xr:uid="{1D3A3699-A4C5-4E6E-B825-9E6F469894A1}"/>
    <cellStyle name="Normal 5 2 4 3 4 2" xfId="5241" xr:uid="{2552C0F0-B4B1-4563-8E73-36B23D6EC4AA}"/>
    <cellStyle name="Normal 5 2 4 3 4 2 2" xfId="9597" xr:uid="{7F1CEADF-686C-4393-BA95-E4EFDE6E6BE5}"/>
    <cellStyle name="Normal 5 2 4 3 4 3" xfId="7801" xr:uid="{C8BA2767-A308-4EC6-AB48-A553214C6156}"/>
    <cellStyle name="Normal 5 2 4 3 5" xfId="4251" xr:uid="{314A8D03-EB6C-4269-926F-660AA792CCA8}"/>
    <cellStyle name="Normal 5 2 4 3 5 2" xfId="8607" xr:uid="{C4B4B447-1124-4D96-AB7B-29F110AB70F5}"/>
    <cellStyle name="Normal 5 2 4 3 6" xfId="7794" xr:uid="{684FF8F6-BD08-4438-939A-D131D34EF657}"/>
    <cellStyle name="Normal 5 2 4 4" xfId="3092" xr:uid="{B9D3CBC5-F56C-4C56-9EDF-71D75CB91D96}"/>
    <cellStyle name="Normal 5 2 4 4 2" xfId="3093" xr:uid="{6BC2C28E-F9A2-465E-9F63-9F5191F4AAE8}"/>
    <cellStyle name="Normal 5 2 4 4 2 2" xfId="3094" xr:uid="{F19E4DF6-E0A8-4FFA-BA13-EBF5137DF18F}"/>
    <cellStyle name="Normal 5 2 4 4 2 2 2" xfId="5952" xr:uid="{BEC66F57-E51E-44A8-B9B2-277FF8D1BACC}"/>
    <cellStyle name="Normal 5 2 4 4 2 2 2 2" xfId="10308" xr:uid="{491EDF1F-E9C0-45C5-A51D-8F0451BE8A11}"/>
    <cellStyle name="Normal 5 2 4 4 2 2 3" xfId="7804" xr:uid="{DCB771A4-9BBC-43D5-A110-742530DEE826}"/>
    <cellStyle name="Normal 5 2 4 4 2 3" xfId="4872" xr:uid="{84FE67BD-721A-4CFF-917A-10D2FCD152D9}"/>
    <cellStyle name="Normal 5 2 4 4 2 3 2" xfId="9228" xr:uid="{2E93BD29-6C93-45BE-8635-4A52C018B4A6}"/>
    <cellStyle name="Normal 5 2 4 4 2 4" xfId="7803" xr:uid="{D4EC15D2-A289-40A0-8EE6-BD559FC2DD7C}"/>
    <cellStyle name="Normal 5 2 4 4 3" xfId="3095" xr:uid="{2A40BF61-59A7-4A8A-9982-89D95522F9FD}"/>
    <cellStyle name="Normal 5 2 4 4 3 2" xfId="5412" xr:uid="{69D98005-9178-4F9A-96D3-5517F7DFC74A}"/>
    <cellStyle name="Normal 5 2 4 4 3 2 2" xfId="9768" xr:uid="{A91BF3E4-C80E-4D50-AC62-C4A54E144E29}"/>
    <cellStyle name="Normal 5 2 4 4 3 3" xfId="7805" xr:uid="{740B77CE-873E-4BDB-AD76-D559F1C5E107}"/>
    <cellStyle name="Normal 5 2 4 4 4" xfId="4332" xr:uid="{981AB896-DF23-4461-A53B-1EEBE4F32FE4}"/>
    <cellStyle name="Normal 5 2 4 4 4 2" xfId="8688" xr:uid="{1E074610-1CDE-4BBA-A371-9B59D9B6457C}"/>
    <cellStyle name="Normal 5 2 4 4 5" xfId="7802" xr:uid="{5C7F9A74-868B-49F8-956C-CC27D89BD195}"/>
    <cellStyle name="Normal 5 2 4 5" xfId="3096" xr:uid="{C8D836BA-47E4-4702-8B83-45CF01036966}"/>
    <cellStyle name="Normal 5 2 4 5 2" xfId="3097" xr:uid="{E3511435-8164-4909-B4F5-202D0E9302E6}"/>
    <cellStyle name="Normal 5 2 4 5 2 2" xfId="5682" xr:uid="{5229A9F2-6055-40DA-88EA-49A54000FC85}"/>
    <cellStyle name="Normal 5 2 4 5 2 2 2" xfId="10038" xr:uid="{628394F4-C305-44D5-9243-5FE1611F3435}"/>
    <cellStyle name="Normal 5 2 4 5 2 3" xfId="7807" xr:uid="{926F8127-F9D1-46CB-9AA2-8D99400EBFA9}"/>
    <cellStyle name="Normal 5 2 4 5 3" xfId="4602" xr:uid="{64EBBAF1-7F8E-48A7-A551-0D389D3AB0ED}"/>
    <cellStyle name="Normal 5 2 4 5 3 2" xfId="8958" xr:uid="{E154B853-328A-459A-BE78-6734553D1599}"/>
    <cellStyle name="Normal 5 2 4 5 4" xfId="7806" xr:uid="{85BA0E6B-EFBA-4935-BDDC-40585979756C}"/>
    <cellStyle name="Normal 5 2 4 6" xfId="3098" xr:uid="{BB604EE8-E413-4098-AF65-20071C584B8D}"/>
    <cellStyle name="Normal 5 2 4 6 2" xfId="5142" xr:uid="{0A73054A-6E78-4F7A-B5CF-3527C8F2A20C}"/>
    <cellStyle name="Normal 5 2 4 6 2 2" xfId="9498" xr:uid="{DCEF68EA-9C3A-4287-BD15-7C6BEDFFCC2A}"/>
    <cellStyle name="Normal 5 2 4 6 3" xfId="7808" xr:uid="{66B70DA1-F740-4AF0-8A5D-482754B0BD3B}"/>
    <cellStyle name="Normal 5 2 4 7" xfId="4071" xr:uid="{E97EE679-7A4B-4996-A02E-7B0698449810}"/>
    <cellStyle name="Normal 5 2 4 7 2" xfId="8427" xr:uid="{27D5530B-EB6B-427A-BE91-C776F7D080F6}"/>
    <cellStyle name="Normal 5 2 4 8" xfId="7785" xr:uid="{969F6CC3-4E5F-4534-8202-2143AD732503}"/>
    <cellStyle name="Normal 5 2 5" xfId="3099" xr:uid="{D080071E-67FD-4F47-AD0B-15FC189A5DE2}"/>
    <cellStyle name="Normal 5 2 5 2" xfId="3100" xr:uid="{6A8BAD18-18FB-47A3-8327-C0BBA80CB5AC}"/>
    <cellStyle name="Normal 5 2 5 2 2" xfId="3101" xr:uid="{B846C0AC-5A9B-4E14-A6CA-FE4C862C6955}"/>
    <cellStyle name="Normal 5 2 5 2 2 2" xfId="3102" xr:uid="{A966D0E8-E6A9-4E65-B5C2-E043CB7D1170}"/>
    <cellStyle name="Normal 5 2 5 2 2 2 2" xfId="6087" xr:uid="{DAAE0F65-500A-45EB-B642-D20EF80DFC13}"/>
    <cellStyle name="Normal 5 2 5 2 2 2 2 2" xfId="10443" xr:uid="{41D2F196-6420-46F3-A5C3-9B62C8BF3CD4}"/>
    <cellStyle name="Normal 5 2 5 2 2 2 3" xfId="7812" xr:uid="{53D78DDF-1182-497F-B302-0D505D264FE9}"/>
    <cellStyle name="Normal 5 2 5 2 2 3" xfId="5007" xr:uid="{A1E6DAA3-CA01-4BA9-840E-340C0F65C508}"/>
    <cellStyle name="Normal 5 2 5 2 2 3 2" xfId="9363" xr:uid="{9FF17DE7-0A1C-43B3-B833-054889CD0163}"/>
    <cellStyle name="Normal 5 2 5 2 2 4" xfId="7811" xr:uid="{75E19EFF-92FB-4E94-8453-861E58A0F558}"/>
    <cellStyle name="Normal 5 2 5 2 3" xfId="3103" xr:uid="{C68CD06E-D009-4853-BF38-B7BC7F65908F}"/>
    <cellStyle name="Normal 5 2 5 2 3 2" xfId="5547" xr:uid="{39753729-ACA5-49AB-88F4-7D76ED00F747}"/>
    <cellStyle name="Normal 5 2 5 2 3 2 2" xfId="9903" xr:uid="{65F08C0B-F4E7-4672-8044-1CD0C6A21F57}"/>
    <cellStyle name="Normal 5 2 5 2 3 3" xfId="7813" xr:uid="{57C001FD-942E-47C3-A533-EFAAECBA2AE7}"/>
    <cellStyle name="Normal 5 2 5 2 4" xfId="4467" xr:uid="{8FB16128-ED2B-4A23-878C-1B90E3F7BCD7}"/>
    <cellStyle name="Normal 5 2 5 2 4 2" xfId="8823" xr:uid="{D3B25E28-1636-45E1-85AC-B9A710C78262}"/>
    <cellStyle name="Normal 5 2 5 2 5" xfId="7810" xr:uid="{B5F7E795-DA0A-4934-B2E9-EB5A28BC7999}"/>
    <cellStyle name="Normal 5 2 5 3" xfId="3104" xr:uid="{FA9A7AF0-9314-4DAA-9508-14E80BA64C5E}"/>
    <cellStyle name="Normal 5 2 5 3 2" xfId="3105" xr:uid="{9B909400-E964-477B-A8AA-D137D041EB26}"/>
    <cellStyle name="Normal 5 2 5 3 2 2" xfId="5817" xr:uid="{1AA30945-1B2B-49CF-BA5F-9527079ECD95}"/>
    <cellStyle name="Normal 5 2 5 3 2 2 2" xfId="10173" xr:uid="{B24CEF2B-EE07-42D4-8FE2-21EFBC0DF497}"/>
    <cellStyle name="Normal 5 2 5 3 2 3" xfId="7815" xr:uid="{FDC4B070-1139-42D4-B8DE-345A3CCD0A76}"/>
    <cellStyle name="Normal 5 2 5 3 3" xfId="4737" xr:uid="{B8B9DB24-5FAA-4D0D-9D4E-36D55344714B}"/>
    <cellStyle name="Normal 5 2 5 3 3 2" xfId="9093" xr:uid="{AFC2E55F-FED3-4338-B81A-134140901B6E}"/>
    <cellStyle name="Normal 5 2 5 3 4" xfId="7814" xr:uid="{C564669E-1AB5-4C33-813B-4AA25943EE04}"/>
    <cellStyle name="Normal 5 2 5 4" xfId="3106" xr:uid="{53EEDAEA-8996-4DD3-9BA8-7A7B556D1BB3}"/>
    <cellStyle name="Normal 5 2 5 4 2" xfId="5277" xr:uid="{FD85454C-AC0C-42D3-B9CF-A3E2A0E26247}"/>
    <cellStyle name="Normal 5 2 5 4 2 2" xfId="9633" xr:uid="{88A8E1DC-8402-4429-BF34-1BD78D5C0F42}"/>
    <cellStyle name="Normal 5 2 5 4 3" xfId="7816" xr:uid="{3BF6707D-B5E1-4855-B7F9-F4A758D299A8}"/>
    <cellStyle name="Normal 5 2 5 5" xfId="4107" xr:uid="{57D8DF7C-156F-48A8-89EA-1082CA821E8E}"/>
    <cellStyle name="Normal 5 2 5 5 2" xfId="8463" xr:uid="{33F2DEB2-B64D-48A5-B25D-29D09C68CFA2}"/>
    <cellStyle name="Normal 5 2 5 6" xfId="7809" xr:uid="{DB5A6526-B4B0-46C8-A5C0-18B15DAEFEE1}"/>
    <cellStyle name="Normal 5 2 6" xfId="3107" xr:uid="{C9C32C75-8B89-435A-865A-3F706DF5EC41}"/>
    <cellStyle name="Normal 5 2 6 2" xfId="3108" xr:uid="{2D6BB695-63C8-42EB-AF3B-9EE8404C164C}"/>
    <cellStyle name="Normal 5 2 6 2 2" xfId="3109" xr:uid="{AFC33028-DA57-4AD7-B3D0-5BD4EFF379ED}"/>
    <cellStyle name="Normal 5 2 6 2 2 2" xfId="3110" xr:uid="{527941CF-E24C-4779-B7DD-D814FB88C897}"/>
    <cellStyle name="Normal 5 2 6 2 2 2 2" xfId="5997" xr:uid="{3EF4A13D-E033-437E-A3F1-70C28CB6B600}"/>
    <cellStyle name="Normal 5 2 6 2 2 2 2 2" xfId="10353" xr:uid="{612D055A-7C66-4682-9812-69EB6ACDFBCF}"/>
    <cellStyle name="Normal 5 2 6 2 2 2 3" xfId="7820" xr:uid="{406B276D-71FE-4C37-92C7-762A38799CFC}"/>
    <cellStyle name="Normal 5 2 6 2 2 3" xfId="4917" xr:uid="{A7DED997-5164-4082-8DDE-DFD40134A8D1}"/>
    <cellStyle name="Normal 5 2 6 2 2 3 2" xfId="9273" xr:uid="{62BAB761-2A3D-4244-BB82-E9ED45CB56D9}"/>
    <cellStyle name="Normal 5 2 6 2 2 4" xfId="7819" xr:uid="{9E196312-2964-4B7E-8B74-31412B024654}"/>
    <cellStyle name="Normal 5 2 6 2 3" xfId="3111" xr:uid="{A96F9449-1FC3-48E2-B874-BDC02D582DBD}"/>
    <cellStyle name="Normal 5 2 6 2 3 2" xfId="5457" xr:uid="{04798486-74E3-4D6C-AAED-2DAEABDD9A19}"/>
    <cellStyle name="Normal 5 2 6 2 3 2 2" xfId="9813" xr:uid="{62769524-D92B-4109-AADE-2C284AD401E5}"/>
    <cellStyle name="Normal 5 2 6 2 3 3" xfId="7821" xr:uid="{C95CD607-82B2-44AC-A965-D0C51BB34A24}"/>
    <cellStyle name="Normal 5 2 6 2 4" xfId="4377" xr:uid="{7DFEE2A5-C809-4CA6-8764-2E3AAC1FA1EE}"/>
    <cellStyle name="Normal 5 2 6 2 4 2" xfId="8733" xr:uid="{BBD28D9D-52B7-4295-86E5-9EC688DF1021}"/>
    <cellStyle name="Normal 5 2 6 2 5" xfId="7818" xr:uid="{AD5A9CDA-B2DE-4C5B-BADF-EE154E5D4DA9}"/>
    <cellStyle name="Normal 5 2 6 3" xfId="3112" xr:uid="{97C6C658-A908-4783-AD93-D93AD5DE077D}"/>
    <cellStyle name="Normal 5 2 6 3 2" xfId="3113" xr:uid="{F625C621-7328-4AE9-A570-D9CEB8FC1082}"/>
    <cellStyle name="Normal 5 2 6 3 2 2" xfId="5727" xr:uid="{63B79334-3DF7-4D26-8C86-0F870EADF121}"/>
    <cellStyle name="Normal 5 2 6 3 2 2 2" xfId="10083" xr:uid="{97DF0AC3-B473-42B4-9493-62CF85BCFF2F}"/>
    <cellStyle name="Normal 5 2 6 3 2 3" xfId="7823" xr:uid="{0CBFAC73-7D7E-4D8C-8F32-D63FE958139C}"/>
    <cellStyle name="Normal 5 2 6 3 3" xfId="4647" xr:uid="{5B4D1FF7-42BD-48B4-AD81-C82B082D509A}"/>
    <cellStyle name="Normal 5 2 6 3 3 2" xfId="9003" xr:uid="{2B37F7D3-972B-4731-BDE9-596A8CCF6D8E}"/>
    <cellStyle name="Normal 5 2 6 3 4" xfId="7822" xr:uid="{CD6496AB-E52F-41A1-B068-4FB30D4E3E6B}"/>
    <cellStyle name="Normal 5 2 6 4" xfId="3114" xr:uid="{1CEA639D-EFE7-40BB-9F64-6057AEE0D033}"/>
    <cellStyle name="Normal 5 2 6 4 2" xfId="5187" xr:uid="{54E04025-3BD8-4840-A02B-2131DD6B4E65}"/>
    <cellStyle name="Normal 5 2 6 4 2 2" xfId="9543" xr:uid="{C242F67C-393F-4DA0-847B-021CF3980557}"/>
    <cellStyle name="Normal 5 2 6 4 3" xfId="7824" xr:uid="{88E5C2D3-0862-4B20-9AEA-2D016F27C8E0}"/>
    <cellStyle name="Normal 5 2 6 5" xfId="4197" xr:uid="{1A76F723-9498-491C-A86C-0276A6659F3E}"/>
    <cellStyle name="Normal 5 2 6 5 2" xfId="8553" xr:uid="{3287925D-EBAE-4678-8D2F-77D3122A079A}"/>
    <cellStyle name="Normal 5 2 6 6" xfId="7817" xr:uid="{73D38FC9-6EB1-4A9B-B27B-44B3D56BC199}"/>
    <cellStyle name="Normal 5 2 7" xfId="3115" xr:uid="{6CC0895C-D04B-404E-ABEE-11E804B604F1}"/>
    <cellStyle name="Normal 5 2 7 2" xfId="3116" xr:uid="{6205160D-02E4-4774-9F0C-41D975486061}"/>
    <cellStyle name="Normal 5 2 7 2 2" xfId="3117" xr:uid="{E937BB6D-276B-44FA-812A-71FB6395E7BE}"/>
    <cellStyle name="Normal 5 2 7 2 2 2" xfId="5907" xr:uid="{371D563B-D3F0-4C95-8A99-5170A4B0FA07}"/>
    <cellStyle name="Normal 5 2 7 2 2 2 2" xfId="10263" xr:uid="{2CF8FB99-1322-4CDA-80B3-7826770152B9}"/>
    <cellStyle name="Normal 5 2 7 2 2 3" xfId="7827" xr:uid="{2E012828-B799-4422-9AB5-753DE9BCFC8D}"/>
    <cellStyle name="Normal 5 2 7 2 3" xfId="4827" xr:uid="{024CA763-66E1-449B-B953-0283A69EC4F8}"/>
    <cellStyle name="Normal 5 2 7 2 3 2" xfId="9183" xr:uid="{474FA652-6A05-4A5B-A8D6-B2B7FE715F59}"/>
    <cellStyle name="Normal 5 2 7 2 4" xfId="7826" xr:uid="{0B453D33-9505-49BA-9614-2E76AFB1A8E9}"/>
    <cellStyle name="Normal 5 2 7 3" xfId="3118" xr:uid="{12681784-CF32-4645-AA07-E4E4B4ABD9CE}"/>
    <cellStyle name="Normal 5 2 7 3 2" xfId="5367" xr:uid="{B97FF029-89E1-4E4B-A31C-5DA6C2033D7F}"/>
    <cellStyle name="Normal 5 2 7 3 2 2" xfId="9723" xr:uid="{93E71194-DF15-4BE4-89A4-862366FF6EFA}"/>
    <cellStyle name="Normal 5 2 7 3 3" xfId="7828" xr:uid="{DE64D142-A8D8-487D-8E6A-DDFB7C748089}"/>
    <cellStyle name="Normal 5 2 7 4" xfId="4287" xr:uid="{88CDEA3C-080F-4B66-9FAE-9A6F8006F5A6}"/>
    <cellStyle name="Normal 5 2 7 4 2" xfId="8643" xr:uid="{18178B9C-A566-4337-BBA9-6A3B586033C5}"/>
    <cellStyle name="Normal 5 2 7 5" xfId="7825" xr:uid="{0A0AF3FE-DB3B-4201-A406-E90863A3B7AB}"/>
    <cellStyle name="Normal 5 2 8" xfId="3119" xr:uid="{D1CB4515-EADA-465B-B70D-A693EA38B9AB}"/>
    <cellStyle name="Normal 5 2 8 2" xfId="3120" xr:uid="{E0836889-52B8-49E1-BF2F-31259A2F87A7}"/>
    <cellStyle name="Normal 5 2 8 2 2" xfId="5637" xr:uid="{A8C06F09-7C8C-4B53-A9BB-31A0A6C6B7CA}"/>
    <cellStyle name="Normal 5 2 8 2 2 2" xfId="9993" xr:uid="{C1E9780F-D8B9-4BBD-A144-AE1E9D0E9112}"/>
    <cellStyle name="Normal 5 2 8 2 3" xfId="7830" xr:uid="{7F05BEBC-0EB6-4D04-85DA-178595B19044}"/>
    <cellStyle name="Normal 5 2 8 3" xfId="4557" xr:uid="{E83086AF-36E6-4CC3-952C-65FD7D9016A4}"/>
    <cellStyle name="Normal 5 2 8 3 2" xfId="8913" xr:uid="{F172BE95-60A6-41D3-A5CB-13F83C1AB6D6}"/>
    <cellStyle name="Normal 5 2 8 4" xfId="7829" xr:uid="{4D08E0B2-235B-4997-AB51-9BD424767FCE}"/>
    <cellStyle name="Normal 5 2 9" xfId="3121" xr:uid="{094E2B16-0B9C-4708-9676-0BB3D84F0489}"/>
    <cellStyle name="Normal 5 2 9 2" xfId="5097" xr:uid="{2D2E27FF-5380-4581-9C1D-52F0DA84430E}"/>
    <cellStyle name="Normal 5 2 9 2 2" xfId="9453" xr:uid="{AE66885F-5BDF-4BB1-A6F2-F0BCAEF262C9}"/>
    <cellStyle name="Normal 5 2 9 3" xfId="7831" xr:uid="{F128F257-3F4E-4A11-A8D4-B1ECF15259D3}"/>
    <cellStyle name="Normal 5 3" xfId="3122" xr:uid="{F12C701F-3810-460A-B607-F29CDF185ECC}"/>
    <cellStyle name="Normal 5 3 2" xfId="3123" xr:uid="{235CDA57-89A4-47AF-B12E-00E6237011E0}"/>
    <cellStyle name="Normal 5 3 2 2" xfId="3124" xr:uid="{D3B71726-B0A8-49BB-A621-04E738E06235}"/>
    <cellStyle name="Normal 5 3 2 2 2" xfId="3125" xr:uid="{C8DFF7F3-9861-43CB-9F83-418E7B7273BE}"/>
    <cellStyle name="Normal 5 3 2 2 2 2" xfId="3126" xr:uid="{E5782483-1993-439B-AD62-1EB4E2D039B4}"/>
    <cellStyle name="Normal 5 3 2 2 2 2 2" xfId="3127" xr:uid="{1AE2C752-9E5B-445F-916D-FF8E8DE9AE86}"/>
    <cellStyle name="Normal 5 3 2 2 2 2 2 2" xfId="6153" xr:uid="{5412A747-78B2-4283-8B34-56DF19AE2920}"/>
    <cellStyle name="Normal 5 3 2 2 2 2 2 2 2" xfId="10509" xr:uid="{79CC69CD-0068-4F31-AFD2-EDD4E582EE9E}"/>
    <cellStyle name="Normal 5 3 2 2 2 2 2 3" xfId="7837" xr:uid="{F0DA7C81-FD64-472A-B9FC-00F35800134C}"/>
    <cellStyle name="Normal 5 3 2 2 2 2 3" xfId="5073" xr:uid="{1B385572-2F07-48E6-B483-D50FA88A53F8}"/>
    <cellStyle name="Normal 5 3 2 2 2 2 3 2" xfId="9429" xr:uid="{F8E5E61A-27F9-409D-AFE1-C5F63C36AF96}"/>
    <cellStyle name="Normal 5 3 2 2 2 2 4" xfId="7836" xr:uid="{B06DC2FA-F592-431A-9B02-744378298C22}"/>
    <cellStyle name="Normal 5 3 2 2 2 3" xfId="3128" xr:uid="{B6A7ACE8-EB89-4904-9D3F-2845EA52B7E0}"/>
    <cellStyle name="Normal 5 3 2 2 2 3 2" xfId="5613" xr:uid="{405570FC-538F-490E-BF60-2504039EEF5D}"/>
    <cellStyle name="Normal 5 3 2 2 2 3 2 2" xfId="9969" xr:uid="{3BA6608F-9202-477E-9C38-110F325700A3}"/>
    <cellStyle name="Normal 5 3 2 2 2 3 3" xfId="7838" xr:uid="{5EAFF283-B09E-4FE8-B3C8-F19ABB4385E0}"/>
    <cellStyle name="Normal 5 3 2 2 2 4" xfId="4533" xr:uid="{FFD9BEA0-227B-405F-9AB8-4120A6CFA95C}"/>
    <cellStyle name="Normal 5 3 2 2 2 4 2" xfId="8889" xr:uid="{44B2683E-F9AC-451B-9B70-10D6574D4E50}"/>
    <cellStyle name="Normal 5 3 2 2 2 5" xfId="7835" xr:uid="{1ABBEC22-845E-48CB-BCC3-3E97C37E08CE}"/>
    <cellStyle name="Normal 5 3 2 2 3" xfId="3129" xr:uid="{584BF5B0-5380-41FB-ADE3-7D92131922CC}"/>
    <cellStyle name="Normal 5 3 2 2 3 2" xfId="3130" xr:uid="{4F4CCD03-4087-406B-8FE3-BC71A1CE6686}"/>
    <cellStyle name="Normal 5 3 2 2 3 2 2" xfId="5883" xr:uid="{1913A0F1-5C0E-47E1-877F-FC9AE7FB62B1}"/>
    <cellStyle name="Normal 5 3 2 2 3 2 2 2" xfId="10239" xr:uid="{23A60EBB-5831-478D-BA36-E9533A524BBF}"/>
    <cellStyle name="Normal 5 3 2 2 3 2 3" xfId="7840" xr:uid="{77EBA9BA-F2D8-4014-873D-D98B493045D1}"/>
    <cellStyle name="Normal 5 3 2 2 3 3" xfId="4803" xr:uid="{835207AA-1E10-4085-8F2A-A5025E9F6F2E}"/>
    <cellStyle name="Normal 5 3 2 2 3 3 2" xfId="9159" xr:uid="{6A36093C-2A7D-4839-A18E-694A878D34B7}"/>
    <cellStyle name="Normal 5 3 2 2 3 4" xfId="7839" xr:uid="{67454D01-357F-4E0B-B68B-173A91741C28}"/>
    <cellStyle name="Normal 5 3 2 2 4" xfId="3131" xr:uid="{BF91B8A6-5DD0-4BB7-B3A6-739F5C36B1BB}"/>
    <cellStyle name="Normal 5 3 2 2 4 2" xfId="5343" xr:uid="{C55C3E3E-3C9A-4AF0-8102-A4D1932322A9}"/>
    <cellStyle name="Normal 5 3 2 2 4 2 2" xfId="9699" xr:uid="{5283E203-6AEE-4C69-B181-A751F2D212E0}"/>
    <cellStyle name="Normal 5 3 2 2 4 3" xfId="7841" xr:uid="{DAE66BC0-19E8-4470-83FB-E83B6BFF2187}"/>
    <cellStyle name="Normal 5 3 2 2 5" xfId="4173" xr:uid="{3B81702B-E8B9-4E2E-8A9F-3545794218ED}"/>
    <cellStyle name="Normal 5 3 2 2 5 2" xfId="8529" xr:uid="{910DD955-14E3-4EE7-93F9-95A35952AF36}"/>
    <cellStyle name="Normal 5 3 2 2 6" xfId="7834" xr:uid="{8807A5D5-1D74-4702-8675-8944BCCF017F}"/>
    <cellStyle name="Normal 5 3 2 3" xfId="3132" xr:uid="{B99539C5-1F02-4183-BB6A-7B44518256AA}"/>
    <cellStyle name="Normal 5 3 2 3 2" xfId="3133" xr:uid="{28C52F33-19AC-453C-AB0C-C0C443755F65}"/>
    <cellStyle name="Normal 5 3 2 3 2 2" xfId="3134" xr:uid="{622279D9-8656-408D-AC48-3D6136CCE635}"/>
    <cellStyle name="Normal 5 3 2 3 2 2 2" xfId="3135" xr:uid="{3E4F74C0-EEB4-40BE-B761-42D9406822C9}"/>
    <cellStyle name="Normal 5 3 2 3 2 2 2 2" xfId="6053" xr:uid="{E18E4E1A-07A0-485E-B665-CE9F0F162B3E}"/>
    <cellStyle name="Normal 5 3 2 3 2 2 2 2 2" xfId="10409" xr:uid="{84C1E6D7-8148-4102-AFC0-8D40CC7452DB}"/>
    <cellStyle name="Normal 5 3 2 3 2 2 2 3" xfId="7845" xr:uid="{D1643707-44C5-4B82-9EF2-C26D47B1DB6D}"/>
    <cellStyle name="Normal 5 3 2 3 2 2 3" xfId="4973" xr:uid="{9D5A3DCE-F7E2-423E-A973-DF879C4B95D6}"/>
    <cellStyle name="Normal 5 3 2 3 2 2 3 2" xfId="9329" xr:uid="{84B2F045-2BD1-4AEF-8225-41D919B474F2}"/>
    <cellStyle name="Normal 5 3 2 3 2 2 4" xfId="7844" xr:uid="{202905D4-73F8-4680-B698-A17C55136DAB}"/>
    <cellStyle name="Normal 5 3 2 3 2 3" xfId="3136" xr:uid="{779378F5-86D6-4FD6-BB55-AF2197DD40A8}"/>
    <cellStyle name="Normal 5 3 2 3 2 3 2" xfId="5513" xr:uid="{42BAA2D6-8828-48E4-A506-DAAE02D5E03F}"/>
    <cellStyle name="Normal 5 3 2 3 2 3 2 2" xfId="9869" xr:uid="{49545328-5A9F-4AF2-85A3-67F8D6E3C1B3}"/>
    <cellStyle name="Normal 5 3 2 3 2 3 3" xfId="7846" xr:uid="{60F286F1-2595-44F1-BCFD-E174A21AF0B8}"/>
    <cellStyle name="Normal 5 3 2 3 2 4" xfId="4433" xr:uid="{F696E024-C1E6-4702-8112-873A839A7DDD}"/>
    <cellStyle name="Normal 5 3 2 3 2 4 2" xfId="8789" xr:uid="{7BF19064-109C-42D5-832C-D5745D2A410D}"/>
    <cellStyle name="Normal 5 3 2 3 2 5" xfId="7843" xr:uid="{4BE1BED4-7C07-4DCC-B010-C747FCBB5396}"/>
    <cellStyle name="Normal 5 3 2 3 3" xfId="3137" xr:uid="{B19C43E6-47C1-4289-9C6B-0D720119FCDB}"/>
    <cellStyle name="Normal 5 3 2 3 3 2" xfId="3138" xr:uid="{C013CBC2-CBA6-4386-9445-E945669D122F}"/>
    <cellStyle name="Normal 5 3 2 3 3 2 2" xfId="5783" xr:uid="{1422A4FC-8C4B-4509-9108-7F9B7835BC2E}"/>
    <cellStyle name="Normal 5 3 2 3 3 2 2 2" xfId="10139" xr:uid="{93576207-D4C7-4246-A154-700BAB11704C}"/>
    <cellStyle name="Normal 5 3 2 3 3 2 3" xfId="7848" xr:uid="{B091DA31-0AF1-4356-975E-879EAB33087C}"/>
    <cellStyle name="Normal 5 3 2 3 3 3" xfId="4703" xr:uid="{69DE3C4B-6364-41D3-B480-D2DD2288DB07}"/>
    <cellStyle name="Normal 5 3 2 3 3 3 2" xfId="9059" xr:uid="{00D8EAFA-8F2F-4AF1-A233-F28545C03811}"/>
    <cellStyle name="Normal 5 3 2 3 3 4" xfId="7847" xr:uid="{8C21ED14-080F-4A5B-93F3-0E58845CF823}"/>
    <cellStyle name="Normal 5 3 2 3 4" xfId="3139" xr:uid="{7F641DF4-E4B1-4F56-A174-6E1DE31F3E9C}"/>
    <cellStyle name="Normal 5 3 2 3 4 2" xfId="5243" xr:uid="{B1C4645F-7DD4-4146-9E27-0D1C9AC851CF}"/>
    <cellStyle name="Normal 5 3 2 3 4 2 2" xfId="9599" xr:uid="{42C1EC5D-4BB3-4358-BDC1-FF12B1C99687}"/>
    <cellStyle name="Normal 5 3 2 3 4 3" xfId="7849" xr:uid="{34C8C8FA-F019-4AE4-92CD-9087BF8F28B5}"/>
    <cellStyle name="Normal 5 3 2 3 5" xfId="4253" xr:uid="{BAD75984-27A4-4418-981F-E1C0F38C3726}"/>
    <cellStyle name="Normal 5 3 2 3 5 2" xfId="8609" xr:uid="{8CDE2C8B-5087-46A4-85FD-FE23A7DD76DB}"/>
    <cellStyle name="Normal 5 3 2 3 6" xfId="7842" xr:uid="{D5191E59-5284-4EA5-8702-0966323369C4}"/>
    <cellStyle name="Normal 5 3 2 4" xfId="3140" xr:uid="{3C0802B7-2051-4B8E-B94C-1DC550FE12E8}"/>
    <cellStyle name="Normal 5 3 2 4 2" xfId="3141" xr:uid="{0ED8719F-5956-4C01-8713-0223C4B07436}"/>
    <cellStyle name="Normal 5 3 2 4 2 2" xfId="3142" xr:uid="{A20471D8-8E72-480A-9490-84E56E8875C2}"/>
    <cellStyle name="Normal 5 3 2 4 2 2 2" xfId="5973" xr:uid="{3B581F7F-F92D-486D-ACAA-90A8530E89B1}"/>
    <cellStyle name="Normal 5 3 2 4 2 2 2 2" xfId="10329" xr:uid="{9249166E-C15A-4DF3-9A53-BBA855D1DF32}"/>
    <cellStyle name="Normal 5 3 2 4 2 2 3" xfId="7852" xr:uid="{712ECC1A-57E4-43C8-9AFE-0638D260BAEC}"/>
    <cellStyle name="Normal 5 3 2 4 2 3" xfId="4893" xr:uid="{C92F264F-D593-4B6B-989F-AA113672DC22}"/>
    <cellStyle name="Normal 5 3 2 4 2 3 2" xfId="9249" xr:uid="{6D460739-0408-420D-B055-5E1D4435D5FA}"/>
    <cellStyle name="Normal 5 3 2 4 2 4" xfId="7851" xr:uid="{AB186984-2A4D-4A89-AC70-2B5CC1A3D793}"/>
    <cellStyle name="Normal 5 3 2 4 3" xfId="3143" xr:uid="{2AE1B639-44BC-4BE8-ACB4-37F3AB357B15}"/>
    <cellStyle name="Normal 5 3 2 4 3 2" xfId="5433" xr:uid="{26027DC5-ACB6-42A8-B004-5700A06F3E53}"/>
    <cellStyle name="Normal 5 3 2 4 3 2 2" xfId="9789" xr:uid="{B4B7E0BB-58B1-4187-A248-F56CE518B14A}"/>
    <cellStyle name="Normal 5 3 2 4 3 3" xfId="7853" xr:uid="{DBDD9109-1287-4A8E-B11D-AB486A11D743}"/>
    <cellStyle name="Normal 5 3 2 4 4" xfId="4353" xr:uid="{4C8908D2-0FE3-40A2-A1B1-EA6F47C59B3B}"/>
    <cellStyle name="Normal 5 3 2 4 4 2" xfId="8709" xr:uid="{BFE44183-78EC-404F-9D05-B397674639E1}"/>
    <cellStyle name="Normal 5 3 2 4 5" xfId="7850" xr:uid="{75568743-7A53-407B-9D6E-EC11CC25BD92}"/>
    <cellStyle name="Normal 5 3 2 5" xfId="3144" xr:uid="{9CB9FF10-EBED-4491-B7AA-B34E6F518788}"/>
    <cellStyle name="Normal 5 3 2 5 2" xfId="3145" xr:uid="{666A3275-0DB7-4186-AEAD-A528A01A950E}"/>
    <cellStyle name="Normal 5 3 2 5 2 2" xfId="5703" xr:uid="{7B5B0386-308C-45BC-8239-46F9C2DB7401}"/>
    <cellStyle name="Normal 5 3 2 5 2 2 2" xfId="10059" xr:uid="{B6BFB0DE-87FD-4BB7-86D8-A9BAE1837D09}"/>
    <cellStyle name="Normal 5 3 2 5 2 3" xfId="7855" xr:uid="{DCBB006B-36CC-4BC4-B085-98A81AB680F0}"/>
    <cellStyle name="Normal 5 3 2 5 3" xfId="4623" xr:uid="{0B918DBD-F89C-43A0-B919-21AE753CEB67}"/>
    <cellStyle name="Normal 5 3 2 5 3 2" xfId="8979" xr:uid="{23E7F021-9362-4E47-BC0A-E475E0445073}"/>
    <cellStyle name="Normal 5 3 2 5 4" xfId="7854" xr:uid="{51849753-C9C6-487F-8A2F-9996E9129FFB}"/>
    <cellStyle name="Normal 5 3 2 6" xfId="3146" xr:uid="{DD3FC116-C1DC-4AB2-9C56-ECFBA0BFC994}"/>
    <cellStyle name="Normal 5 3 2 6 2" xfId="5163" xr:uid="{70DE4F50-9C1C-44E3-8C7D-DEBA37171FD2}"/>
    <cellStyle name="Normal 5 3 2 6 2 2" xfId="9519" xr:uid="{72229821-C838-4C47-8833-6CEE5B0C80E7}"/>
    <cellStyle name="Normal 5 3 2 6 3" xfId="7856" xr:uid="{173056E5-25D3-437E-A909-BE0A02FA242F}"/>
    <cellStyle name="Normal 5 3 2 7" xfId="4073" xr:uid="{BB2C99B2-3247-40C5-9473-41D02AD9F657}"/>
    <cellStyle name="Normal 5 3 2 7 2" xfId="8429" xr:uid="{F1B200FD-507B-4243-82B9-6B1A3E8B1DC0}"/>
    <cellStyle name="Normal 5 3 2 8" xfId="7833" xr:uid="{3AAECEAC-45D5-40FF-9C71-5DAB562CA610}"/>
    <cellStyle name="Normal 5 3 3" xfId="3147" xr:uid="{53ABF842-9098-4246-A587-ADCD52297886}"/>
    <cellStyle name="Normal 5 3 3 2" xfId="3148" xr:uid="{BBA68521-AD77-4AEE-8AB7-6150647FC66C}"/>
    <cellStyle name="Normal 5 3 3 2 2" xfId="3149" xr:uid="{3A77234D-CDD3-49C7-9D89-150F087F045E}"/>
    <cellStyle name="Normal 5 3 3 2 2 2" xfId="3150" xr:uid="{C5FC0492-ACFE-4663-984A-9E8AC51EB50C}"/>
    <cellStyle name="Normal 5 3 3 2 2 2 2" xfId="6108" xr:uid="{687F5923-DFB5-4D6C-9A7A-40120842D42E}"/>
    <cellStyle name="Normal 5 3 3 2 2 2 2 2" xfId="10464" xr:uid="{FC3511A3-24EC-4C00-8822-294EDFD2D54E}"/>
    <cellStyle name="Normal 5 3 3 2 2 2 3" xfId="7860" xr:uid="{A1AC3192-25EA-4B41-A74C-A3D3C6556904}"/>
    <cellStyle name="Normal 5 3 3 2 2 3" xfId="5028" xr:uid="{D1FC6571-2CD1-4F6E-9B62-D2F154D7546C}"/>
    <cellStyle name="Normal 5 3 3 2 2 3 2" xfId="9384" xr:uid="{3E5FC5D0-08C4-418D-8BDB-89632B629B63}"/>
    <cellStyle name="Normal 5 3 3 2 2 4" xfId="7859" xr:uid="{89E5B813-7E5D-46AC-9D15-5FAF4C1AAE4B}"/>
    <cellStyle name="Normal 5 3 3 2 3" xfId="3151" xr:uid="{79F48F5D-A980-4E28-BCB6-5D9F3D39B21B}"/>
    <cellStyle name="Normal 5 3 3 2 3 2" xfId="5568" xr:uid="{ACF3596A-9D91-41A9-B2AB-F19A7A8D2224}"/>
    <cellStyle name="Normal 5 3 3 2 3 2 2" xfId="9924" xr:uid="{5E2EFA54-024B-4297-A973-A0A4246AD142}"/>
    <cellStyle name="Normal 5 3 3 2 3 3" xfId="7861" xr:uid="{8B9C7AC4-C117-41A1-96B4-F4993FF8900C}"/>
    <cellStyle name="Normal 5 3 3 2 4" xfId="4488" xr:uid="{5F60B73B-CDE9-4E4C-9FCA-99F53EAEEC64}"/>
    <cellStyle name="Normal 5 3 3 2 4 2" xfId="8844" xr:uid="{C6C02202-088C-46E6-84BE-7A29D33A18AF}"/>
    <cellStyle name="Normal 5 3 3 2 5" xfId="7858" xr:uid="{05D75B4B-B06B-4A16-BCD8-E9C2543D05F4}"/>
    <cellStyle name="Normal 5 3 3 3" xfId="3152" xr:uid="{624C3062-488A-49BF-9CB9-7B35EFB643D8}"/>
    <cellStyle name="Normal 5 3 3 3 2" xfId="3153" xr:uid="{D780E526-D5BE-40D3-A008-CD3312951420}"/>
    <cellStyle name="Normal 5 3 3 3 2 2" xfId="5838" xr:uid="{827A81AD-FAEC-4B44-9675-2033604DAA3B}"/>
    <cellStyle name="Normal 5 3 3 3 2 2 2" xfId="10194" xr:uid="{7D734A5E-E06C-4E89-BFB0-B534D121213E}"/>
    <cellStyle name="Normal 5 3 3 3 2 3" xfId="7863" xr:uid="{05F87B58-D0F3-4079-B5A9-7B2A48601B64}"/>
    <cellStyle name="Normal 5 3 3 3 3" xfId="4758" xr:uid="{8D268C36-FFAC-4BB8-A62C-900C984404BC}"/>
    <cellStyle name="Normal 5 3 3 3 3 2" xfId="9114" xr:uid="{49336478-9C1E-4D86-83E5-B15C4BB5C1E3}"/>
    <cellStyle name="Normal 5 3 3 3 4" xfId="7862" xr:uid="{EF83C089-0765-457D-B270-FABC63C76985}"/>
    <cellStyle name="Normal 5 3 3 4" xfId="3154" xr:uid="{5A394854-1546-4271-99DE-2D468041440F}"/>
    <cellStyle name="Normal 5 3 3 4 2" xfId="5298" xr:uid="{73A0C038-BFFE-4ECF-B833-02E2EB02856C}"/>
    <cellStyle name="Normal 5 3 3 4 2 2" xfId="9654" xr:uid="{CE3C65A0-25FB-47CA-80B9-BE62A09D2136}"/>
    <cellStyle name="Normal 5 3 3 4 3" xfId="7864" xr:uid="{AA75CEB8-4B23-4004-8F5E-BC6B5987E199}"/>
    <cellStyle name="Normal 5 3 3 5" xfId="4128" xr:uid="{B5BB8A37-E6AE-4360-B5DF-19D655CA77F0}"/>
    <cellStyle name="Normal 5 3 3 5 2" xfId="8484" xr:uid="{BF3A87CF-40B5-4E0D-B1F5-5C46413E7380}"/>
    <cellStyle name="Normal 5 3 3 6" xfId="7857" xr:uid="{8A3BC3D8-06FA-44D8-AAA2-B7858D1D5F86}"/>
    <cellStyle name="Normal 5 3 4" xfId="3155" xr:uid="{CD4C3409-9CD5-4041-8347-EF01F4B9D375}"/>
    <cellStyle name="Normal 5 3 4 2" xfId="3156" xr:uid="{29440467-C1B7-4CE1-B32A-91542C15ABF3}"/>
    <cellStyle name="Normal 5 3 4 2 2" xfId="3157" xr:uid="{9DC8FDC9-B582-4CC3-9307-075908EE54D1}"/>
    <cellStyle name="Normal 5 3 4 2 2 2" xfId="3158" xr:uid="{B88B54F4-7B6F-4A5D-B37E-ED2B0A7FDD29}"/>
    <cellStyle name="Normal 5 3 4 2 2 2 2" xfId="6052" xr:uid="{00EE6B80-2E95-4595-B4DA-601F0B6E217E}"/>
    <cellStyle name="Normal 5 3 4 2 2 2 2 2" xfId="10408" xr:uid="{978FAD54-BEC6-454C-8367-4A90C4F28F3D}"/>
    <cellStyle name="Normal 5 3 4 2 2 2 3" xfId="7868" xr:uid="{0A63B328-AB63-4CD1-8EF9-0285253FFA35}"/>
    <cellStyle name="Normal 5 3 4 2 2 3" xfId="4972" xr:uid="{F9A41B10-A453-45B9-A0B6-2F7AAA407A71}"/>
    <cellStyle name="Normal 5 3 4 2 2 3 2" xfId="9328" xr:uid="{44C4EF24-389E-4189-A77D-5938488F0584}"/>
    <cellStyle name="Normal 5 3 4 2 2 4" xfId="7867" xr:uid="{3253C098-E02F-4B5A-91D0-90E6729ABD52}"/>
    <cellStyle name="Normal 5 3 4 2 3" xfId="3159" xr:uid="{9BA6448A-C1CE-4FEC-A16D-B4E957D6E0EC}"/>
    <cellStyle name="Normal 5 3 4 2 3 2" xfId="5512" xr:uid="{80DFDA7F-ADA3-426A-AC8A-49324A8961F5}"/>
    <cellStyle name="Normal 5 3 4 2 3 2 2" xfId="9868" xr:uid="{90096B1C-5519-4B1E-AB8D-88FE805FCF98}"/>
    <cellStyle name="Normal 5 3 4 2 3 3" xfId="7869" xr:uid="{E4F57051-DDED-4A87-AC49-0430C5878E72}"/>
    <cellStyle name="Normal 5 3 4 2 4" xfId="4432" xr:uid="{B879B659-BA70-42F8-B60C-A578EB159863}"/>
    <cellStyle name="Normal 5 3 4 2 4 2" xfId="8788" xr:uid="{DD93B5F9-DDDF-441F-8F4F-0D11F159D97F}"/>
    <cellStyle name="Normal 5 3 4 2 5" xfId="7866" xr:uid="{C6F2008C-A551-4E48-A115-E74ECB9E62A1}"/>
    <cellStyle name="Normal 5 3 4 3" xfId="3160" xr:uid="{2B6C45B1-CB37-4196-95B6-727354CCF08B}"/>
    <cellStyle name="Normal 5 3 4 3 2" xfId="3161" xr:uid="{15875E57-7687-46E4-BADE-EF1FE8381840}"/>
    <cellStyle name="Normal 5 3 4 3 2 2" xfId="5782" xr:uid="{A4BB6DB3-4DD2-41A8-8C90-F56815FF31EE}"/>
    <cellStyle name="Normal 5 3 4 3 2 2 2" xfId="10138" xr:uid="{1E89A45A-AE55-427B-ADBA-0BF75CBABFAD}"/>
    <cellStyle name="Normal 5 3 4 3 2 3" xfId="7871" xr:uid="{539F49FC-7FE4-4E65-8464-56248A824D29}"/>
    <cellStyle name="Normal 5 3 4 3 3" xfId="4702" xr:uid="{56588F3D-A534-4AD8-BD75-B41E930E071A}"/>
    <cellStyle name="Normal 5 3 4 3 3 2" xfId="9058" xr:uid="{714A6FF7-0F19-4FA4-8DB5-A1670B81D9F4}"/>
    <cellStyle name="Normal 5 3 4 3 4" xfId="7870" xr:uid="{D380C876-B977-47D0-940B-9E9182FE2B44}"/>
    <cellStyle name="Normal 5 3 4 4" xfId="3162" xr:uid="{2FBC7DB2-4AAF-4FF4-8A3B-5CA9F5B92D62}"/>
    <cellStyle name="Normal 5 3 4 4 2" xfId="5242" xr:uid="{AFDECFC1-7687-4FD1-BF69-58FE398BB645}"/>
    <cellStyle name="Normal 5 3 4 4 2 2" xfId="9598" xr:uid="{26E5DBDD-4C1B-41C6-9E93-7B4CEC2449E4}"/>
    <cellStyle name="Normal 5 3 4 4 3" xfId="7872" xr:uid="{DE31140D-92EF-44B6-B50C-270BCFD4D548}"/>
    <cellStyle name="Normal 5 3 4 5" xfId="4252" xr:uid="{A97D353D-5A3F-48DC-BD22-CD22F9974645}"/>
    <cellStyle name="Normal 5 3 4 5 2" xfId="8608" xr:uid="{A400DCE9-BDD4-40F7-B044-5F4C583325F8}"/>
    <cellStyle name="Normal 5 3 4 6" xfId="7865" xr:uid="{E035ED71-7AFA-4A2D-BB92-02A64AB9AA11}"/>
    <cellStyle name="Normal 5 3 5" xfId="3163" xr:uid="{FF827941-C9AF-4FC0-8028-B7AB43A859F9}"/>
    <cellStyle name="Normal 5 3 5 2" xfId="3164" xr:uid="{C72ED67E-53E8-4022-9A94-0635BBDBD4E6}"/>
    <cellStyle name="Normal 5 3 5 2 2" xfId="3165" xr:uid="{22C0862E-F48B-4365-B1BE-0EEED7F93A72}"/>
    <cellStyle name="Normal 5 3 5 2 2 2" xfId="5928" xr:uid="{1670E08B-A20B-4F31-A4EB-FB5105F439E3}"/>
    <cellStyle name="Normal 5 3 5 2 2 2 2" xfId="10284" xr:uid="{DF4BF9A9-F9E9-455F-9827-B02341CE61B9}"/>
    <cellStyle name="Normal 5 3 5 2 2 3" xfId="7875" xr:uid="{68622668-43EA-4681-9037-E0BD280A2455}"/>
    <cellStyle name="Normal 5 3 5 2 3" xfId="4848" xr:uid="{7997855E-EE73-42BF-93A6-53A2F3A6BCC4}"/>
    <cellStyle name="Normal 5 3 5 2 3 2" xfId="9204" xr:uid="{3C6AAF34-9201-43FB-99B0-BEB237939706}"/>
    <cellStyle name="Normal 5 3 5 2 4" xfId="7874" xr:uid="{9F8EFBD6-2F06-40F8-980A-F446C4A269B6}"/>
    <cellStyle name="Normal 5 3 5 3" xfId="3166" xr:uid="{0F1323CE-650E-4F7B-9578-1F834D683904}"/>
    <cellStyle name="Normal 5 3 5 3 2" xfId="5388" xr:uid="{0131D634-387A-40E3-A607-7DB19B366ED0}"/>
    <cellStyle name="Normal 5 3 5 3 2 2" xfId="9744" xr:uid="{64615824-7DB5-4048-88DD-08B8D94A3DBE}"/>
    <cellStyle name="Normal 5 3 5 3 3" xfId="7876" xr:uid="{9EBC7907-5ACB-45BF-B15F-BD7E9D2DF3BD}"/>
    <cellStyle name="Normal 5 3 5 4" xfId="4308" xr:uid="{3CC10A74-453B-4AF7-A559-8515A56279D0}"/>
    <cellStyle name="Normal 5 3 5 4 2" xfId="8664" xr:uid="{F5EE33B5-BC45-4EC8-9049-CEA70B21AC66}"/>
    <cellStyle name="Normal 5 3 5 5" xfId="7873" xr:uid="{DA90E189-8B57-4621-BA9B-0899393AB7F8}"/>
    <cellStyle name="Normal 5 3 6" xfId="3167" xr:uid="{30BB5406-2FD3-4018-A5C1-58B3478DE869}"/>
    <cellStyle name="Normal 5 3 6 2" xfId="3168" xr:uid="{6ABF3A35-2930-4B43-A32D-A9D80D74D802}"/>
    <cellStyle name="Normal 5 3 6 2 2" xfId="5658" xr:uid="{1C0371DE-D7AB-426E-A8E7-D8253CF0A1ED}"/>
    <cellStyle name="Normal 5 3 6 2 2 2" xfId="10014" xr:uid="{DBE836EB-660D-4DCD-924B-5BAC25809F00}"/>
    <cellStyle name="Normal 5 3 6 2 3" xfId="7878" xr:uid="{3EAE4C7E-5DB7-4F0D-8F77-7483D82D73E1}"/>
    <cellStyle name="Normal 5 3 6 3" xfId="4578" xr:uid="{716BF3BE-0B38-4414-9232-3C2EB27012C5}"/>
    <cellStyle name="Normal 5 3 6 3 2" xfId="8934" xr:uid="{29822825-E269-473A-87C8-48D9A4083962}"/>
    <cellStyle name="Normal 5 3 6 4" xfId="7877" xr:uid="{6F26F723-300C-4B79-84F4-29A014646E90}"/>
    <cellStyle name="Normal 5 3 7" xfId="3169" xr:uid="{88D38F28-72AD-453B-B600-D559E75D7A95}"/>
    <cellStyle name="Normal 5 3 7 2" xfId="5118" xr:uid="{E9D2C946-395E-4E72-B8F2-6A67544391A5}"/>
    <cellStyle name="Normal 5 3 7 2 2" xfId="9474" xr:uid="{86955F49-BC8E-4003-B743-189EE9BE480A}"/>
    <cellStyle name="Normal 5 3 7 3" xfId="7879" xr:uid="{B714204F-E0CD-402B-853D-2DC3D1485DB5}"/>
    <cellStyle name="Normal 5 3 8" xfId="4072" xr:uid="{0AE17EA1-76ED-4547-BA4C-4154AD613147}"/>
    <cellStyle name="Normal 5 3 8 2" xfId="8428" xr:uid="{A90A220B-1406-4A94-BCCA-0BE010D45FEA}"/>
    <cellStyle name="Normal 5 3 9" xfId="7832" xr:uid="{CC3A05F7-A1E1-49CF-9816-877E4A6B1D29}"/>
    <cellStyle name="Normal 5 4" xfId="3170" xr:uid="{B8F539C0-D4B9-4418-8629-87D29B364201}"/>
    <cellStyle name="Normal 5 4 2" xfId="3171" xr:uid="{F107370F-B370-4310-9359-9E3CA3CF8818}"/>
    <cellStyle name="Normal 5 4 2 2" xfId="3172" xr:uid="{13C372AA-980E-46EA-996E-CA85D0D5FF5E}"/>
    <cellStyle name="Normal 5 4 2 2 2" xfId="3173" xr:uid="{E87E3BEC-3D86-423F-896A-A71C62A1A36C}"/>
    <cellStyle name="Normal 5 4 2 2 2 2" xfId="3174" xr:uid="{2A2DA219-66CC-4F8E-A8E8-CC5CA83E32B2}"/>
    <cellStyle name="Normal 5 4 2 2 2 2 2" xfId="3175" xr:uid="{1E45E75A-44EE-4E4E-9050-A3D7E8F9D8A2}"/>
    <cellStyle name="Normal 5 4 2 2 2 2 2 2" xfId="6154" xr:uid="{E8A3C9B9-36DF-4AEC-9D70-09DE20BFBAC5}"/>
    <cellStyle name="Normal 5 4 2 2 2 2 2 2 2" xfId="10510" xr:uid="{F66F4FDE-CAE5-4B79-8043-153781BA22CB}"/>
    <cellStyle name="Normal 5 4 2 2 2 2 2 3" xfId="7885" xr:uid="{CC9D806E-76FF-400D-89F6-32078DE8E818}"/>
    <cellStyle name="Normal 5 4 2 2 2 2 3" xfId="5074" xr:uid="{77630272-F5C6-495D-9F55-36BEB4AD8E8A}"/>
    <cellStyle name="Normal 5 4 2 2 2 2 3 2" xfId="9430" xr:uid="{221120ED-3F81-472D-84E3-9C3B98440989}"/>
    <cellStyle name="Normal 5 4 2 2 2 2 4" xfId="7884" xr:uid="{B081526C-FB57-4844-8506-F946D6D51A59}"/>
    <cellStyle name="Normal 5 4 2 2 2 3" xfId="3176" xr:uid="{96BE8428-0118-4667-8C8B-5CDE61A579C6}"/>
    <cellStyle name="Normal 5 4 2 2 2 3 2" xfId="5614" xr:uid="{AA94B15A-0931-43A4-895B-20B57A210E7F}"/>
    <cellStyle name="Normal 5 4 2 2 2 3 2 2" xfId="9970" xr:uid="{FC14869F-A9AC-424E-8423-10BF28D2CBE6}"/>
    <cellStyle name="Normal 5 4 2 2 2 3 3" xfId="7886" xr:uid="{E2590488-39F0-4C27-A589-35050F0B70E0}"/>
    <cellStyle name="Normal 5 4 2 2 2 4" xfId="4534" xr:uid="{165DB37C-6E05-4B93-99FA-AF82F81C2A95}"/>
    <cellStyle name="Normal 5 4 2 2 2 4 2" xfId="8890" xr:uid="{2630F1F0-8857-4BF5-A8BD-37512C10B9A0}"/>
    <cellStyle name="Normal 5 4 2 2 2 5" xfId="7883" xr:uid="{93E60455-B8F0-411B-A65E-A601566A6FAE}"/>
    <cellStyle name="Normal 5 4 2 2 3" xfId="3177" xr:uid="{9C8B4564-4B16-46F3-9CB8-3989BAEE6D04}"/>
    <cellStyle name="Normal 5 4 2 2 3 2" xfId="3178" xr:uid="{47BE0799-BC6A-4C43-8C84-FC1362EAFF9C}"/>
    <cellStyle name="Normal 5 4 2 2 3 2 2" xfId="5884" xr:uid="{C1C095D0-809B-4330-85B6-FA9FF49EEDC1}"/>
    <cellStyle name="Normal 5 4 2 2 3 2 2 2" xfId="10240" xr:uid="{C36380BA-7ACF-45AA-BA72-E45DBCA3130C}"/>
    <cellStyle name="Normal 5 4 2 2 3 2 3" xfId="7888" xr:uid="{78E5EAC8-7CB7-4DA2-8AFD-7DC3CCB9F318}"/>
    <cellStyle name="Normal 5 4 2 2 3 3" xfId="4804" xr:uid="{3AF1349C-4097-4BBD-B6E5-E254E5974B21}"/>
    <cellStyle name="Normal 5 4 2 2 3 3 2" xfId="9160" xr:uid="{67258DDE-D51A-43FC-9D55-5F6F71D27C35}"/>
    <cellStyle name="Normal 5 4 2 2 3 4" xfId="7887" xr:uid="{9F919690-E69F-4472-9B38-C0C20CFC690E}"/>
    <cellStyle name="Normal 5 4 2 2 4" xfId="3179" xr:uid="{293CF4BA-5651-4867-A7FE-E44BC1823EBC}"/>
    <cellStyle name="Normal 5 4 2 2 4 2" xfId="5344" xr:uid="{46AB42B9-12C4-4DDB-8E26-946233B15206}"/>
    <cellStyle name="Normal 5 4 2 2 4 2 2" xfId="9700" xr:uid="{58E9F458-091A-4063-B04A-510D5205E9A1}"/>
    <cellStyle name="Normal 5 4 2 2 4 3" xfId="7889" xr:uid="{C5F3E89D-751C-4632-9014-BD1906262A0E}"/>
    <cellStyle name="Normal 5 4 2 2 5" xfId="4174" xr:uid="{2E88A0BD-877A-4FEF-AA94-0ACA21506BB3}"/>
    <cellStyle name="Normal 5 4 2 2 5 2" xfId="8530" xr:uid="{71E4BF76-23E8-4129-9050-F26F7FBF8333}"/>
    <cellStyle name="Normal 5 4 2 2 6" xfId="7882" xr:uid="{65D6D453-0854-4710-B7EA-8FCD15EB479C}"/>
    <cellStyle name="Normal 5 4 2 3" xfId="3180" xr:uid="{9137E4A2-BEDB-4005-AC91-4AAC712F9BCA}"/>
    <cellStyle name="Normal 5 4 2 3 2" xfId="3181" xr:uid="{947F714E-1EB5-4A24-BEEA-892596DED6B4}"/>
    <cellStyle name="Normal 5 4 2 3 2 2" xfId="3182" xr:uid="{EF2AFFFE-F215-409B-990A-CE82E0252E35}"/>
    <cellStyle name="Normal 5 4 2 3 2 2 2" xfId="3183" xr:uid="{B3565E5D-8B25-43B8-991A-E4D6BC35065D}"/>
    <cellStyle name="Normal 5 4 2 3 2 2 2 2" xfId="6055" xr:uid="{3D24583D-5D64-445B-B9C0-F4279603BFCB}"/>
    <cellStyle name="Normal 5 4 2 3 2 2 2 2 2" xfId="10411" xr:uid="{0408E41A-4965-4A90-A591-11D794500B5C}"/>
    <cellStyle name="Normal 5 4 2 3 2 2 2 3" xfId="7893" xr:uid="{0A8BD883-EBFE-47F4-AF92-493A781AA0A0}"/>
    <cellStyle name="Normal 5 4 2 3 2 2 3" xfId="4975" xr:uid="{F2FCAEE8-370E-4E5C-A048-D48D16DDF64B}"/>
    <cellStyle name="Normal 5 4 2 3 2 2 3 2" xfId="9331" xr:uid="{11F08956-4CC2-4C89-AED8-C47ECB233B3D}"/>
    <cellStyle name="Normal 5 4 2 3 2 2 4" xfId="7892" xr:uid="{A3C2A2F5-5E29-4C96-A36D-54F4B5E304A9}"/>
    <cellStyle name="Normal 5 4 2 3 2 3" xfId="3184" xr:uid="{06919101-65D5-41D5-BBC2-17A5098BB6A7}"/>
    <cellStyle name="Normal 5 4 2 3 2 3 2" xfId="5515" xr:uid="{937D0A84-61AB-4DF0-BB33-A296E5A98B59}"/>
    <cellStyle name="Normal 5 4 2 3 2 3 2 2" xfId="9871" xr:uid="{9BAA5439-62AB-4EBF-AA37-641A2670AD1B}"/>
    <cellStyle name="Normal 5 4 2 3 2 3 3" xfId="7894" xr:uid="{803A6FB4-6108-43B5-B62B-41E3A94B9464}"/>
    <cellStyle name="Normal 5 4 2 3 2 4" xfId="4435" xr:uid="{4D1D0FB0-901E-45FB-8226-8F369E996C90}"/>
    <cellStyle name="Normal 5 4 2 3 2 4 2" xfId="8791" xr:uid="{9502B0CE-CCBE-42DB-8115-2DA6F80D1411}"/>
    <cellStyle name="Normal 5 4 2 3 2 5" xfId="7891" xr:uid="{4B877E59-7214-4436-9361-18A8C4183D6D}"/>
    <cellStyle name="Normal 5 4 2 3 3" xfId="3185" xr:uid="{35430926-16D1-476F-AF48-E66DC1431084}"/>
    <cellStyle name="Normal 5 4 2 3 3 2" xfId="3186" xr:uid="{33F7D7EE-922D-4C4B-84E6-F09BB95DA107}"/>
    <cellStyle name="Normal 5 4 2 3 3 2 2" xfId="5785" xr:uid="{EE6EC1BA-8BDB-4F0C-A4E9-2E7368FA699D}"/>
    <cellStyle name="Normal 5 4 2 3 3 2 2 2" xfId="10141" xr:uid="{FD875A97-8D0A-4943-A95A-41633ED18CE6}"/>
    <cellStyle name="Normal 5 4 2 3 3 2 3" xfId="7896" xr:uid="{AAA7E295-10CD-40C3-B94C-AEB3C2224F72}"/>
    <cellStyle name="Normal 5 4 2 3 3 3" xfId="4705" xr:uid="{740B93E4-7A65-40F8-B087-E7186CABFB7D}"/>
    <cellStyle name="Normal 5 4 2 3 3 3 2" xfId="9061" xr:uid="{3908EC00-6B3C-46D6-B857-CE8BE1956239}"/>
    <cellStyle name="Normal 5 4 2 3 3 4" xfId="7895" xr:uid="{8245F373-6420-421F-A084-023FB23123BB}"/>
    <cellStyle name="Normal 5 4 2 3 4" xfId="3187" xr:uid="{76451224-D600-4E49-91F3-F7B31C05517A}"/>
    <cellStyle name="Normal 5 4 2 3 4 2" xfId="5245" xr:uid="{F4F9E6E7-CBB1-47CA-A79A-C2E4E711DD38}"/>
    <cellStyle name="Normal 5 4 2 3 4 2 2" xfId="9601" xr:uid="{D25D636B-D713-40B2-AB2B-5C7813338D15}"/>
    <cellStyle name="Normal 5 4 2 3 4 3" xfId="7897" xr:uid="{FEC118E2-8923-4A23-BA0E-A7439B7D0BA6}"/>
    <cellStyle name="Normal 5 4 2 3 5" xfId="4255" xr:uid="{20929A89-831F-4E7F-8D75-B46AA16A0FB1}"/>
    <cellStyle name="Normal 5 4 2 3 5 2" xfId="8611" xr:uid="{FBAB67D0-1A0E-4CDC-982B-FA25C0D9ED9C}"/>
    <cellStyle name="Normal 5 4 2 3 6" xfId="7890" xr:uid="{DE5830D3-D2FC-425A-A4D0-1DF9B30267C0}"/>
    <cellStyle name="Normal 5 4 2 4" xfId="3188" xr:uid="{E1E34D84-9363-45A8-BFF7-0C6F3427D855}"/>
    <cellStyle name="Normal 5 4 2 4 2" xfId="3189" xr:uid="{869C1EA9-42F8-43AF-81F1-987BF41FA244}"/>
    <cellStyle name="Normal 5 4 2 4 2 2" xfId="3190" xr:uid="{73A24085-490A-47F9-8966-68AE45F73242}"/>
    <cellStyle name="Normal 5 4 2 4 2 2 2" xfId="5974" xr:uid="{44683569-EBEF-4730-BF19-C44E96A9DFE1}"/>
    <cellStyle name="Normal 5 4 2 4 2 2 2 2" xfId="10330" xr:uid="{5BAC4A92-B08C-4BFE-9C1C-38FFEB66B88A}"/>
    <cellStyle name="Normal 5 4 2 4 2 2 3" xfId="7900" xr:uid="{10D5F0D2-94C9-4A26-959D-E7AB641A9A1B}"/>
    <cellStyle name="Normal 5 4 2 4 2 3" xfId="4894" xr:uid="{F28DDE04-D573-406C-980B-E0F954F5B6D1}"/>
    <cellStyle name="Normal 5 4 2 4 2 3 2" xfId="9250" xr:uid="{A170DC72-DC4F-4DE6-AC3F-419DFB4514E9}"/>
    <cellStyle name="Normal 5 4 2 4 2 4" xfId="7899" xr:uid="{D8DBD1AD-36B9-4026-ABFE-1B4143C75937}"/>
    <cellStyle name="Normal 5 4 2 4 3" xfId="3191" xr:uid="{CB9418B2-BE9C-4665-ACB5-D2701E1762AF}"/>
    <cellStyle name="Normal 5 4 2 4 3 2" xfId="5434" xr:uid="{E955FD22-61DE-4EC8-AEC5-9830D4EBF0C8}"/>
    <cellStyle name="Normal 5 4 2 4 3 2 2" xfId="9790" xr:uid="{910E265A-77EC-4387-B2A6-E348F0472EB4}"/>
    <cellStyle name="Normal 5 4 2 4 3 3" xfId="7901" xr:uid="{246334A7-A596-47D8-AEEB-F22C3F7E3D1B}"/>
    <cellStyle name="Normal 5 4 2 4 4" xfId="4354" xr:uid="{8C6A4E3A-43A1-4845-842A-B57FEB184529}"/>
    <cellStyle name="Normal 5 4 2 4 4 2" xfId="8710" xr:uid="{D99EFA37-2095-4553-8DBA-8EC0C62B3334}"/>
    <cellStyle name="Normal 5 4 2 4 5" xfId="7898" xr:uid="{82705011-9F15-4AC6-801E-7C9AB16D1B13}"/>
    <cellStyle name="Normal 5 4 2 5" xfId="3192" xr:uid="{C86D8BDE-9E54-47CF-A4A3-FE8E34F77690}"/>
    <cellStyle name="Normal 5 4 2 5 2" xfId="3193" xr:uid="{5F484806-EE5B-4777-AFE8-A0FC37869926}"/>
    <cellStyle name="Normal 5 4 2 5 2 2" xfId="5704" xr:uid="{85CA19E2-7EF6-4F99-9F9B-4328705886FE}"/>
    <cellStyle name="Normal 5 4 2 5 2 2 2" xfId="10060" xr:uid="{036E6CCA-62C0-426D-BF5D-0EAB3B81748D}"/>
    <cellStyle name="Normal 5 4 2 5 2 3" xfId="7903" xr:uid="{39759110-8FEC-4361-A9B6-8D63A14B49A5}"/>
    <cellStyle name="Normal 5 4 2 5 3" xfId="4624" xr:uid="{23A1A0A3-0B52-4984-9A79-DE3FBB7EE2B5}"/>
    <cellStyle name="Normal 5 4 2 5 3 2" xfId="8980" xr:uid="{3BED6C20-8A7A-4C8A-9026-1AEA67D5D671}"/>
    <cellStyle name="Normal 5 4 2 5 4" xfId="7902" xr:uid="{44606DD8-6D47-4F30-B6F8-63DCCDFE72C6}"/>
    <cellStyle name="Normal 5 4 2 6" xfId="3194" xr:uid="{B7049BD8-290E-4DB2-BBDE-B23C363A386E}"/>
    <cellStyle name="Normal 5 4 2 6 2" xfId="5164" xr:uid="{3136A5B6-EA55-4A2C-9E05-FAD57C488B97}"/>
    <cellStyle name="Normal 5 4 2 6 2 2" xfId="9520" xr:uid="{5B77A374-F72E-46ED-8884-777504790463}"/>
    <cellStyle name="Normal 5 4 2 6 3" xfId="7904" xr:uid="{21E645A8-2D34-4BF3-92E3-9750F6FAB18D}"/>
    <cellStyle name="Normal 5 4 2 7" xfId="4075" xr:uid="{4B5640FB-AB20-430D-8BA4-AA987AA55AB3}"/>
    <cellStyle name="Normal 5 4 2 7 2" xfId="8431" xr:uid="{22C96529-3B10-4C21-9F56-7047161D0D31}"/>
    <cellStyle name="Normal 5 4 2 8" xfId="7881" xr:uid="{4352A1DC-24A3-4CC1-B2CF-AED8163FAA75}"/>
    <cellStyle name="Normal 5 4 3" xfId="3195" xr:uid="{196E0E8D-840F-48CB-9519-07A41550C226}"/>
    <cellStyle name="Normal 5 4 3 2" xfId="3196" xr:uid="{7F1BEDEB-AFB7-46A6-9817-2F049B7596F2}"/>
    <cellStyle name="Normal 5 4 3 2 2" xfId="3197" xr:uid="{471D53C7-27C4-44EB-943E-A66A61221BF0}"/>
    <cellStyle name="Normal 5 4 3 2 2 2" xfId="3198" xr:uid="{CB0F26F5-34CB-4F44-8160-B95986006984}"/>
    <cellStyle name="Normal 5 4 3 2 2 2 2" xfId="6109" xr:uid="{E9CC1FE9-E3B2-4C3C-905F-4A13E2A5D95C}"/>
    <cellStyle name="Normal 5 4 3 2 2 2 2 2" xfId="10465" xr:uid="{B590CACD-7761-4079-B9D7-8B46C9CA65EE}"/>
    <cellStyle name="Normal 5 4 3 2 2 2 3" xfId="7908" xr:uid="{0DC2D1C7-ECE1-4091-9C04-A8A580B46A92}"/>
    <cellStyle name="Normal 5 4 3 2 2 3" xfId="5029" xr:uid="{8FFFF239-95D0-4D47-8CA0-AB34D3670D53}"/>
    <cellStyle name="Normal 5 4 3 2 2 3 2" xfId="9385" xr:uid="{26FDFCB7-D585-488A-AC63-00CC808EBA93}"/>
    <cellStyle name="Normal 5 4 3 2 2 4" xfId="7907" xr:uid="{3C35AB0C-FF73-4B5E-981E-824B5BB02A3B}"/>
    <cellStyle name="Normal 5 4 3 2 3" xfId="3199" xr:uid="{8D189B5E-8644-43B6-A108-46319BD5246E}"/>
    <cellStyle name="Normal 5 4 3 2 3 2" xfId="5569" xr:uid="{A30ECED4-247F-4AC6-A4EE-DAD0BAD96025}"/>
    <cellStyle name="Normal 5 4 3 2 3 2 2" xfId="9925" xr:uid="{64F7EA81-8F36-4FAF-A6A0-5EE6AA34B736}"/>
    <cellStyle name="Normal 5 4 3 2 3 3" xfId="7909" xr:uid="{D6401212-90B2-474E-A59C-679096664379}"/>
    <cellStyle name="Normal 5 4 3 2 4" xfId="4489" xr:uid="{D0995F7A-4D85-43E4-AC2F-0650F40E488F}"/>
    <cellStyle name="Normal 5 4 3 2 4 2" xfId="8845" xr:uid="{55C53C6A-61FB-4D00-B326-189604E31560}"/>
    <cellStyle name="Normal 5 4 3 2 5" xfId="7906" xr:uid="{71317F74-6969-4DC2-A090-D40C599B90E4}"/>
    <cellStyle name="Normal 5 4 3 3" xfId="3200" xr:uid="{59649B85-F38D-4893-8C69-2B1FD408024B}"/>
    <cellStyle name="Normal 5 4 3 3 2" xfId="3201" xr:uid="{0E7103AE-E89D-4A6E-B241-2EDC0020CC5E}"/>
    <cellStyle name="Normal 5 4 3 3 2 2" xfId="5839" xr:uid="{4CB96CAF-D6DF-49D2-88D3-3ED9D6E3B80C}"/>
    <cellStyle name="Normal 5 4 3 3 2 2 2" xfId="10195" xr:uid="{913BAEBD-5FFB-407A-8D78-EA5B5F50688D}"/>
    <cellStyle name="Normal 5 4 3 3 2 3" xfId="7911" xr:uid="{BFCEBE1A-BF9B-452D-AD0B-DE7F79C6D801}"/>
    <cellStyle name="Normal 5 4 3 3 3" xfId="4759" xr:uid="{B053BF94-1ACF-4570-8DF5-79B72676DB96}"/>
    <cellStyle name="Normal 5 4 3 3 3 2" xfId="9115" xr:uid="{AF2F0318-09D2-4290-BA94-01F3D22F72A1}"/>
    <cellStyle name="Normal 5 4 3 3 4" xfId="7910" xr:uid="{958BF86C-933B-46BA-B5CF-8D1DF67E11C5}"/>
    <cellStyle name="Normal 5 4 3 4" xfId="3202" xr:uid="{D88A171A-E447-49BD-9905-2625701500A5}"/>
    <cellStyle name="Normal 5 4 3 4 2" xfId="5299" xr:uid="{5ABD7044-5FE2-4930-8A25-D78D83B8A81B}"/>
    <cellStyle name="Normal 5 4 3 4 2 2" xfId="9655" xr:uid="{3E0B60CB-E9C1-43DE-8BBC-8839AA3B3052}"/>
    <cellStyle name="Normal 5 4 3 4 3" xfId="7912" xr:uid="{A06608E2-168F-4124-8B24-85E567D105B6}"/>
    <cellStyle name="Normal 5 4 3 5" xfId="4129" xr:uid="{DC2A5AB1-D223-44E8-8197-2B5924F28198}"/>
    <cellStyle name="Normal 5 4 3 5 2" xfId="8485" xr:uid="{8001E162-9110-42AD-BCAB-931791C56833}"/>
    <cellStyle name="Normal 5 4 3 6" xfId="7905" xr:uid="{62604759-9365-464D-96B3-C4564481CA9F}"/>
    <cellStyle name="Normal 5 4 4" xfId="3203" xr:uid="{5F54A7BD-B54C-44D8-AAF0-432A1ED41F29}"/>
    <cellStyle name="Normal 5 4 4 2" xfId="3204" xr:uid="{C0AB9A49-535B-4683-BEBC-9B4013EC65DA}"/>
    <cellStyle name="Normal 5 4 4 2 2" xfId="3205" xr:uid="{F80924F5-CEED-46E9-A9D7-A16BC39089C5}"/>
    <cellStyle name="Normal 5 4 4 2 2 2" xfId="3206" xr:uid="{0548C393-7D28-4B29-8FF6-EFCF5A34E857}"/>
    <cellStyle name="Normal 5 4 4 2 2 2 2" xfId="6054" xr:uid="{D843E3D8-E149-441F-9574-40080D1C27FD}"/>
    <cellStyle name="Normal 5 4 4 2 2 2 2 2" xfId="10410" xr:uid="{315C158C-530D-43E8-8759-9BB25D9DB4B3}"/>
    <cellStyle name="Normal 5 4 4 2 2 2 3" xfId="7916" xr:uid="{A969E52B-C9D7-4AE3-A626-18740D16518E}"/>
    <cellStyle name="Normal 5 4 4 2 2 3" xfId="4974" xr:uid="{1F21C4FE-6187-4A14-AE90-08E631D1748C}"/>
    <cellStyle name="Normal 5 4 4 2 2 3 2" xfId="9330" xr:uid="{40A68226-3C25-4182-B00C-086A755041FB}"/>
    <cellStyle name="Normal 5 4 4 2 2 4" xfId="7915" xr:uid="{11B6AECB-0F28-4F3C-BBDE-EB8AAEA1B340}"/>
    <cellStyle name="Normal 5 4 4 2 3" xfId="3207" xr:uid="{2F72A976-12DD-4B6F-97D6-5935EC4CB60D}"/>
    <cellStyle name="Normal 5 4 4 2 3 2" xfId="5514" xr:uid="{CE568832-0271-4930-B6C0-1020606CA174}"/>
    <cellStyle name="Normal 5 4 4 2 3 2 2" xfId="9870" xr:uid="{444A8307-D558-43DD-90E8-C97245B3C3A7}"/>
    <cellStyle name="Normal 5 4 4 2 3 3" xfId="7917" xr:uid="{E5319856-7F4B-4638-8275-BA47DA8E90F2}"/>
    <cellStyle name="Normal 5 4 4 2 4" xfId="4434" xr:uid="{E4DC7884-9E14-48FE-95C3-93BB2B8ACD12}"/>
    <cellStyle name="Normal 5 4 4 2 4 2" xfId="8790" xr:uid="{29FEB40B-C8EB-47C9-AB20-206D49836550}"/>
    <cellStyle name="Normal 5 4 4 2 5" xfId="7914" xr:uid="{E7D63712-0FBF-4D4D-99F1-08847EEF3BCF}"/>
    <cellStyle name="Normal 5 4 4 3" xfId="3208" xr:uid="{2478CE94-CD9D-4C60-9BE6-D75750AF3E73}"/>
    <cellStyle name="Normal 5 4 4 3 2" xfId="3209" xr:uid="{2CE976C7-F960-4791-8B22-1E4CB67BDFD3}"/>
    <cellStyle name="Normal 5 4 4 3 2 2" xfId="5784" xr:uid="{8A89CC22-AA8A-4AE6-9493-84BF1D934F80}"/>
    <cellStyle name="Normal 5 4 4 3 2 2 2" xfId="10140" xr:uid="{C6BD846F-402E-4A70-BA35-2A54E73FBE4C}"/>
    <cellStyle name="Normal 5 4 4 3 2 3" xfId="7919" xr:uid="{398E165D-3B53-4393-9D3C-74AEC67EF252}"/>
    <cellStyle name="Normal 5 4 4 3 3" xfId="4704" xr:uid="{794A89BD-1E5B-4070-9125-C46C27EBDED0}"/>
    <cellStyle name="Normal 5 4 4 3 3 2" xfId="9060" xr:uid="{56296FBA-D1F0-4FCB-A2A4-3CDC0D0FA457}"/>
    <cellStyle name="Normal 5 4 4 3 4" xfId="7918" xr:uid="{98372817-F02A-47DF-8418-F8588670D126}"/>
    <cellStyle name="Normal 5 4 4 4" xfId="3210" xr:uid="{595FDED0-ECBB-4FBB-A28F-10E7C31C7D11}"/>
    <cellStyle name="Normal 5 4 4 4 2" xfId="5244" xr:uid="{E271EEA5-ED69-46AC-863C-B2105DC7004A}"/>
    <cellStyle name="Normal 5 4 4 4 2 2" xfId="9600" xr:uid="{76579CD7-3A86-4883-8051-C71A54C65C0B}"/>
    <cellStyle name="Normal 5 4 4 4 3" xfId="7920" xr:uid="{5E308020-923C-4011-A77F-8E132C7C4147}"/>
    <cellStyle name="Normal 5 4 4 5" xfId="4254" xr:uid="{1DF1B561-68D9-4A76-9376-7A9FBD7049FE}"/>
    <cellStyle name="Normal 5 4 4 5 2" xfId="8610" xr:uid="{0A2B9675-02FF-420D-9524-203EB621066E}"/>
    <cellStyle name="Normal 5 4 4 6" xfId="7913" xr:uid="{8B8A6266-7BBA-483E-8BE3-41C9489CCED3}"/>
    <cellStyle name="Normal 5 4 5" xfId="3211" xr:uid="{B8683DB9-A81A-4B72-8185-BB31A3B1B17B}"/>
    <cellStyle name="Normal 5 4 5 2" xfId="3212" xr:uid="{AB3D2089-9EC7-4C34-8833-546AFD036CA2}"/>
    <cellStyle name="Normal 5 4 5 2 2" xfId="3213" xr:uid="{54654E4C-607D-43C0-9CF5-F9640167B533}"/>
    <cellStyle name="Normal 5 4 5 2 2 2" xfId="5929" xr:uid="{EDEE0DE9-F019-4454-A77C-3B5A408FEEA9}"/>
    <cellStyle name="Normal 5 4 5 2 2 2 2" xfId="10285" xr:uid="{5DC13B0E-34E8-4A18-9BC8-B4107E946193}"/>
    <cellStyle name="Normal 5 4 5 2 2 3" xfId="7923" xr:uid="{D8787184-D6DE-4457-BC3D-6CD7DBF94EA6}"/>
    <cellStyle name="Normal 5 4 5 2 3" xfId="4849" xr:uid="{F0EBBEA4-258B-4CCA-8736-8AFC780B606B}"/>
    <cellStyle name="Normal 5 4 5 2 3 2" xfId="9205" xr:uid="{17F5B27D-9600-4137-B471-6ED49475270B}"/>
    <cellStyle name="Normal 5 4 5 2 4" xfId="7922" xr:uid="{A34A129B-9C66-4FAC-9396-5103FB59CB52}"/>
    <cellStyle name="Normal 5 4 5 3" xfId="3214" xr:uid="{37A49350-2EE9-4F8F-841B-26F49B3F93C1}"/>
    <cellStyle name="Normal 5 4 5 3 2" xfId="5389" xr:uid="{00B7C292-B2EB-44D7-8FED-34A0925BC38C}"/>
    <cellStyle name="Normal 5 4 5 3 2 2" xfId="9745" xr:uid="{FC3CD038-D68E-4D07-8A8A-C0A0F8797345}"/>
    <cellStyle name="Normal 5 4 5 3 3" xfId="7924" xr:uid="{527E72AA-E9D0-458B-9EC5-AB54E617D7D9}"/>
    <cellStyle name="Normal 5 4 5 4" xfId="4309" xr:uid="{E68E6B4A-5365-4851-9664-64419487FE3B}"/>
    <cellStyle name="Normal 5 4 5 4 2" xfId="8665" xr:uid="{94A46F81-3EE5-4DA7-8F01-53063D5D6BAA}"/>
    <cellStyle name="Normal 5 4 5 5" xfId="7921" xr:uid="{C6FB5102-5BDF-4DDD-8B21-DC4F05A82C31}"/>
    <cellStyle name="Normal 5 4 6" xfId="3215" xr:uid="{CF42EB0F-A854-47FD-B88C-92C9D1243ADF}"/>
    <cellStyle name="Normal 5 4 6 2" xfId="3216" xr:uid="{3FCA0B88-8B1E-4E9F-AFDD-4EA10E0113B8}"/>
    <cellStyle name="Normal 5 4 6 2 2" xfId="5659" xr:uid="{BEF8A687-304D-4D18-9A24-28B0EAE5FFA7}"/>
    <cellStyle name="Normal 5 4 6 2 2 2" xfId="10015" xr:uid="{EB99C56A-733E-4A23-B602-3091F1C3AB39}"/>
    <cellStyle name="Normal 5 4 6 2 3" xfId="7926" xr:uid="{FE53B222-32DB-4E07-8F31-AA3EEC983097}"/>
    <cellStyle name="Normal 5 4 6 3" xfId="4579" xr:uid="{42A88FE1-7DD2-403F-B009-4448D3FE5E30}"/>
    <cellStyle name="Normal 5 4 6 3 2" xfId="8935" xr:uid="{5E9155D8-5475-4D66-95A2-5C72727B8160}"/>
    <cellStyle name="Normal 5 4 6 4" xfId="7925" xr:uid="{1EFD571D-7F98-4C9E-9687-83AF577F0551}"/>
    <cellStyle name="Normal 5 4 7" xfId="3217" xr:uid="{6837DFB2-1618-41CB-B61F-F6F3F0A25F1B}"/>
    <cellStyle name="Normal 5 4 7 2" xfId="5119" xr:uid="{C4B192AB-E75B-4DE0-B4D1-EF9DAF9CEC94}"/>
    <cellStyle name="Normal 5 4 7 2 2" xfId="9475" xr:uid="{2BC81201-3B29-4847-AF39-DEAC4AB64194}"/>
    <cellStyle name="Normal 5 4 7 3" xfId="7927" xr:uid="{B62A2C4F-8689-459C-AB47-FF74A07BE8CB}"/>
    <cellStyle name="Normal 5 4 8" xfId="4074" xr:uid="{529EB833-F058-4C9E-9400-6268AC82233A}"/>
    <cellStyle name="Normal 5 4 8 2" xfId="8430" xr:uid="{1A2D2AEE-B1FF-4718-A408-20E7901E1029}"/>
    <cellStyle name="Normal 5 4 9" xfId="7880" xr:uid="{93834E6D-FF9F-487A-BA34-219A64948DDE}"/>
    <cellStyle name="Normal 5 5" xfId="3218" xr:uid="{6903A385-38A0-48E0-9AFC-A2815A708FF4}"/>
    <cellStyle name="Normal 5 5 2" xfId="3219" xr:uid="{130387D2-2F6A-472A-B67C-AE02BD40D5D7}"/>
    <cellStyle name="Normal 5 5 2 2" xfId="3220" xr:uid="{C96F7121-3110-485A-9F4D-7C47B8327395}"/>
    <cellStyle name="Normal 5 5 2 2 2" xfId="3221" xr:uid="{05ECFAFD-C5D4-45DA-866D-262ADEBEE2BF}"/>
    <cellStyle name="Normal 5 5 2 2 2 2" xfId="3222" xr:uid="{F9456CAB-198D-4830-910D-8ED680D5C0F1}"/>
    <cellStyle name="Normal 5 5 2 2 2 2 2" xfId="3223" xr:uid="{FAA47BA7-678E-460A-A65E-40BB49628118}"/>
    <cellStyle name="Normal 5 5 2 2 2 2 2 2" xfId="6151" xr:uid="{B36BE29D-7174-42B8-8476-D8A58B90D621}"/>
    <cellStyle name="Normal 5 5 2 2 2 2 2 2 2" xfId="10507" xr:uid="{8D0519B7-A0F2-4DD1-9C85-AA59D427A7BA}"/>
    <cellStyle name="Normal 5 5 2 2 2 2 2 3" xfId="7933" xr:uid="{DD9016D1-8D05-42A8-BCD1-FA82E3ED9F17}"/>
    <cellStyle name="Normal 5 5 2 2 2 2 3" xfId="5071" xr:uid="{F123CFD1-3225-4F0C-9188-1DE6E9A0A7D1}"/>
    <cellStyle name="Normal 5 5 2 2 2 2 3 2" xfId="9427" xr:uid="{0FED4A91-0928-4333-88BE-0AE3303AAC80}"/>
    <cellStyle name="Normal 5 5 2 2 2 2 4" xfId="7932" xr:uid="{72A29282-8C0B-493D-80A3-231FA80B91F2}"/>
    <cellStyle name="Normal 5 5 2 2 2 3" xfId="3224" xr:uid="{A37FC93C-D22B-4EA6-A039-80A9AA62B322}"/>
    <cellStyle name="Normal 5 5 2 2 2 3 2" xfId="5611" xr:uid="{041D8694-3B22-4987-89F6-2987502AF8D9}"/>
    <cellStyle name="Normal 5 5 2 2 2 3 2 2" xfId="9967" xr:uid="{DCCD7C5B-B279-4BA0-88DB-B1CE5A98D5E7}"/>
    <cellStyle name="Normal 5 5 2 2 2 3 3" xfId="7934" xr:uid="{F48D8DE1-D0CF-4CAB-ABB0-BC2FBDB3BFBC}"/>
    <cellStyle name="Normal 5 5 2 2 2 4" xfId="4531" xr:uid="{BF8A60AF-8D6E-4CA5-92B3-BE2069A0BD48}"/>
    <cellStyle name="Normal 5 5 2 2 2 4 2" xfId="8887" xr:uid="{3F6D8282-9564-4174-8956-759784C61C62}"/>
    <cellStyle name="Normal 5 5 2 2 2 5" xfId="7931" xr:uid="{0B1E89CE-A7FF-440F-9E16-C492EAF1EC9A}"/>
    <cellStyle name="Normal 5 5 2 2 3" xfId="3225" xr:uid="{A0DEC86D-6BB6-42A7-892A-03A2A2AF4111}"/>
    <cellStyle name="Normal 5 5 2 2 3 2" xfId="3226" xr:uid="{23DA327C-15AE-4CDE-B495-701751D4454A}"/>
    <cellStyle name="Normal 5 5 2 2 3 2 2" xfId="5881" xr:uid="{6C5AC788-68FD-465C-B80B-CDC35FF0385F}"/>
    <cellStyle name="Normal 5 5 2 2 3 2 2 2" xfId="10237" xr:uid="{E2AA839F-38AF-4D2E-A476-CD882297F881}"/>
    <cellStyle name="Normal 5 5 2 2 3 2 3" xfId="7936" xr:uid="{F4476FFB-A311-434A-8B8B-476670B460CD}"/>
    <cellStyle name="Normal 5 5 2 2 3 3" xfId="4801" xr:uid="{BCA96FE6-68CD-48B7-95A4-18328BA80C4A}"/>
    <cellStyle name="Normal 5 5 2 2 3 3 2" xfId="9157" xr:uid="{EBC203D3-BA0A-47CF-95E7-A1B2927C5A96}"/>
    <cellStyle name="Normal 5 5 2 2 3 4" xfId="7935" xr:uid="{EF2503F8-E293-44A2-8ED5-FABF138155DE}"/>
    <cellStyle name="Normal 5 5 2 2 4" xfId="3227" xr:uid="{86CB2580-DA5D-41AE-A722-E916E10D3294}"/>
    <cellStyle name="Normal 5 5 2 2 4 2" xfId="5341" xr:uid="{0367C425-4D92-4EB4-9100-10907D9E0C6C}"/>
    <cellStyle name="Normal 5 5 2 2 4 2 2" xfId="9697" xr:uid="{C3B25BBE-B76C-4635-842C-74DA22E7383A}"/>
    <cellStyle name="Normal 5 5 2 2 4 3" xfId="7937" xr:uid="{EFCFDEFC-3897-45AE-B8AD-B3DF1B0C431C}"/>
    <cellStyle name="Normal 5 5 2 2 5" xfId="4171" xr:uid="{AFB477C7-E933-4929-90B2-3DC78F81B153}"/>
    <cellStyle name="Normal 5 5 2 2 5 2" xfId="8527" xr:uid="{AB4CE464-DFC1-4A64-BF64-848F1688C6A6}"/>
    <cellStyle name="Normal 5 5 2 2 6" xfId="7930" xr:uid="{8784635D-649B-4B7C-8ABF-744BAEDA269B}"/>
    <cellStyle name="Normal 5 5 2 3" xfId="3228" xr:uid="{AFAEC20F-DD86-462B-A868-BDC24C2C57C8}"/>
    <cellStyle name="Normal 5 5 2 3 2" xfId="3229" xr:uid="{5A9F2F58-F796-4D8B-A24B-095348D6496B}"/>
    <cellStyle name="Normal 5 5 2 3 2 2" xfId="3230" xr:uid="{2DF6E448-3741-48BC-B061-B510DA1A3746}"/>
    <cellStyle name="Normal 5 5 2 3 2 2 2" xfId="3231" xr:uid="{776B5EBA-D486-432C-9B79-5D4BE77216E8}"/>
    <cellStyle name="Normal 5 5 2 3 2 2 2 2" xfId="6057" xr:uid="{BE99B40F-EAEC-4128-9A81-233215514E61}"/>
    <cellStyle name="Normal 5 5 2 3 2 2 2 2 2" xfId="10413" xr:uid="{82DFE594-553E-4BE7-AE18-7E660712B647}"/>
    <cellStyle name="Normal 5 5 2 3 2 2 2 3" xfId="7941" xr:uid="{ACF30F6F-9A1C-4060-9EB3-D15BBF7E9235}"/>
    <cellStyle name="Normal 5 5 2 3 2 2 3" xfId="4977" xr:uid="{5057566F-C3EF-450A-9179-1880CAB84508}"/>
    <cellStyle name="Normal 5 5 2 3 2 2 3 2" xfId="9333" xr:uid="{3A11EB36-F432-4DB8-AC90-DAC9C1860147}"/>
    <cellStyle name="Normal 5 5 2 3 2 2 4" xfId="7940" xr:uid="{B1BE9068-3F8E-4DC5-AA9D-0BD95DED9B10}"/>
    <cellStyle name="Normal 5 5 2 3 2 3" xfId="3232" xr:uid="{097F6FE2-F0C6-4DFE-9FA7-F428E11CA186}"/>
    <cellStyle name="Normal 5 5 2 3 2 3 2" xfId="5517" xr:uid="{C60043BB-32B5-4F58-8216-1210B1CF2C9C}"/>
    <cellStyle name="Normal 5 5 2 3 2 3 2 2" xfId="9873" xr:uid="{5BF07A8F-A632-4019-9D34-B6D5D2108D68}"/>
    <cellStyle name="Normal 5 5 2 3 2 3 3" xfId="7942" xr:uid="{0C14EDE2-FDDA-4286-A773-5C8262EBF519}"/>
    <cellStyle name="Normal 5 5 2 3 2 4" xfId="4437" xr:uid="{D1584416-6244-4C66-BEFB-82E53FB6212A}"/>
    <cellStyle name="Normal 5 5 2 3 2 4 2" xfId="8793" xr:uid="{AF24C508-16B7-4959-BDE3-445C4D0EC676}"/>
    <cellStyle name="Normal 5 5 2 3 2 5" xfId="7939" xr:uid="{964620B6-1819-4116-A16F-9B92E9AF9391}"/>
    <cellStyle name="Normal 5 5 2 3 3" xfId="3233" xr:uid="{184DAAAE-018E-4C96-B1E5-FA69B1343421}"/>
    <cellStyle name="Normal 5 5 2 3 3 2" xfId="3234" xr:uid="{4B1F8B1D-AACC-4B41-9B05-CF60A9CE6235}"/>
    <cellStyle name="Normal 5 5 2 3 3 2 2" xfId="5787" xr:uid="{0E0A1CB4-441B-4F12-BFCC-8038835E99DC}"/>
    <cellStyle name="Normal 5 5 2 3 3 2 2 2" xfId="10143" xr:uid="{F7705B8E-A7AA-42AE-A62C-08450F4F6CCA}"/>
    <cellStyle name="Normal 5 5 2 3 3 2 3" xfId="7944" xr:uid="{84F86551-202F-4E9C-9E76-9A14BECE65B7}"/>
    <cellStyle name="Normal 5 5 2 3 3 3" xfId="4707" xr:uid="{2865600A-FB4F-4D26-8466-71960F2A77F4}"/>
    <cellStyle name="Normal 5 5 2 3 3 3 2" xfId="9063" xr:uid="{1BDDE90A-02A1-4C11-9249-21F888DB3CFE}"/>
    <cellStyle name="Normal 5 5 2 3 3 4" xfId="7943" xr:uid="{75672719-6E84-4F98-8960-8B03585BC22D}"/>
    <cellStyle name="Normal 5 5 2 3 4" xfId="3235" xr:uid="{80D5CEF6-04D3-4530-8807-3EFF530069D5}"/>
    <cellStyle name="Normal 5 5 2 3 4 2" xfId="5247" xr:uid="{925B2098-7424-4A08-B705-F2DCE2274B02}"/>
    <cellStyle name="Normal 5 5 2 3 4 2 2" xfId="9603" xr:uid="{9881E716-BB3B-4B79-878D-207CE07B182B}"/>
    <cellStyle name="Normal 5 5 2 3 4 3" xfId="7945" xr:uid="{3CBEB86F-2850-4E1B-B64D-C1C41CC45FE3}"/>
    <cellStyle name="Normal 5 5 2 3 5" xfId="4257" xr:uid="{D435DF1E-4D1A-4436-B170-17DD4DD153B3}"/>
    <cellStyle name="Normal 5 5 2 3 5 2" xfId="8613" xr:uid="{91D26CBA-514A-420D-B9F6-5D9B0C1AEB52}"/>
    <cellStyle name="Normal 5 5 2 3 6" xfId="7938" xr:uid="{357848E9-E0CE-4B05-A59D-647CEA481154}"/>
    <cellStyle name="Normal 5 5 2 4" xfId="3236" xr:uid="{3141E442-D345-4A75-9A8D-3B69E2F2990A}"/>
    <cellStyle name="Normal 5 5 2 4 2" xfId="3237" xr:uid="{652846F1-77C4-46A1-85B8-90ACBB85D735}"/>
    <cellStyle name="Normal 5 5 2 4 2 2" xfId="3238" xr:uid="{1EA13069-9BF7-45E1-A15E-1773DA3A1131}"/>
    <cellStyle name="Normal 5 5 2 4 2 2 2" xfId="5971" xr:uid="{082324B0-DB74-4149-9A31-24F34701EF97}"/>
    <cellStyle name="Normal 5 5 2 4 2 2 2 2" xfId="10327" xr:uid="{11A5F3A2-EE58-4987-A0DA-C7591D8CEC78}"/>
    <cellStyle name="Normal 5 5 2 4 2 2 3" xfId="7948" xr:uid="{4198B98F-D43D-48D6-ABB7-29C1546890D1}"/>
    <cellStyle name="Normal 5 5 2 4 2 3" xfId="4891" xr:uid="{A0F325B5-2D54-49F7-9B7C-96FF840B7C8B}"/>
    <cellStyle name="Normal 5 5 2 4 2 3 2" xfId="9247" xr:uid="{A3E46252-6B46-42C4-A33C-075EC498DC10}"/>
    <cellStyle name="Normal 5 5 2 4 2 4" xfId="7947" xr:uid="{43F07112-17CD-42C7-A2AD-7CA30DA98078}"/>
    <cellStyle name="Normal 5 5 2 4 3" xfId="3239" xr:uid="{7B4331CA-21F3-4CD3-9F93-88AA21CD5E6A}"/>
    <cellStyle name="Normal 5 5 2 4 3 2" xfId="5431" xr:uid="{FAEF4CD3-936F-4826-8D73-555A963A54B8}"/>
    <cellStyle name="Normal 5 5 2 4 3 2 2" xfId="9787" xr:uid="{CC3E1A40-B248-4958-AD72-FF3A9C18E77D}"/>
    <cellStyle name="Normal 5 5 2 4 3 3" xfId="7949" xr:uid="{0AE12E7A-5524-4A65-AE70-0574607804BB}"/>
    <cellStyle name="Normal 5 5 2 4 4" xfId="4351" xr:uid="{D804EB4B-F954-44F1-BF91-BBFFC73F82E6}"/>
    <cellStyle name="Normal 5 5 2 4 4 2" xfId="8707" xr:uid="{2A16F779-CE74-4AC4-852A-41A3757ADF52}"/>
    <cellStyle name="Normal 5 5 2 4 5" xfId="7946" xr:uid="{8D6FE3AF-3EF1-4038-B52C-5C0DF6BC8DB3}"/>
    <cellStyle name="Normal 5 5 2 5" xfId="3240" xr:uid="{8FB79C51-4DD3-4353-B3D9-C68F8AB05D1F}"/>
    <cellStyle name="Normal 5 5 2 5 2" xfId="3241" xr:uid="{7C5A699C-D84D-4828-A942-6AD4633B7645}"/>
    <cellStyle name="Normal 5 5 2 5 2 2" xfId="5701" xr:uid="{DFD4937F-0DC6-450A-BBCF-2C622CE5EA4B}"/>
    <cellStyle name="Normal 5 5 2 5 2 2 2" xfId="10057" xr:uid="{FF59A20C-F718-414E-B4C5-5ED0196C0ED7}"/>
    <cellStyle name="Normal 5 5 2 5 2 3" xfId="7951" xr:uid="{0AF659BC-B1ED-4135-941F-0A5E3753BCC9}"/>
    <cellStyle name="Normal 5 5 2 5 3" xfId="4621" xr:uid="{AA9195C6-6985-4662-915C-856468DB9068}"/>
    <cellStyle name="Normal 5 5 2 5 3 2" xfId="8977" xr:uid="{B948B62A-FB6C-46E1-8CEB-E4BD7A35ECDA}"/>
    <cellStyle name="Normal 5 5 2 5 4" xfId="7950" xr:uid="{607267B4-901E-42EB-8829-2D7E57D25E6E}"/>
    <cellStyle name="Normal 5 5 2 6" xfId="3242" xr:uid="{8B3D38D6-E749-4F15-90B1-44D1766F0A08}"/>
    <cellStyle name="Normal 5 5 2 6 2" xfId="5161" xr:uid="{03EB2E50-ACDE-49B9-BC05-5698C6528F74}"/>
    <cellStyle name="Normal 5 5 2 6 2 2" xfId="9517" xr:uid="{695486E3-D6DE-4DDB-80D8-073A64C49322}"/>
    <cellStyle name="Normal 5 5 2 6 3" xfId="7952" xr:uid="{8787010E-3723-46E5-BD72-A9CE673CFDDC}"/>
    <cellStyle name="Normal 5 5 2 7" xfId="4077" xr:uid="{78B0BA2A-3C6D-474E-B45D-328CFDFF26F9}"/>
    <cellStyle name="Normal 5 5 2 7 2" xfId="8433" xr:uid="{89DD3538-9174-4ABB-8C3B-C1B14CA32E1F}"/>
    <cellStyle name="Normal 5 5 2 8" xfId="7929" xr:uid="{3BB3F3FE-E79E-447A-A0C0-A46755E253B3}"/>
    <cellStyle name="Normal 5 5 3" xfId="3243" xr:uid="{BC1FAF29-DFB0-48E4-B90A-2564037660DD}"/>
    <cellStyle name="Normal 5 5 3 2" xfId="3244" xr:uid="{81CD01CC-F236-41DE-B0F3-878348A0C22D}"/>
    <cellStyle name="Normal 5 5 3 2 2" xfId="3245" xr:uid="{001D2805-93B6-47BF-BBB7-08099381CA4C}"/>
    <cellStyle name="Normal 5 5 3 2 2 2" xfId="3246" xr:uid="{5B337B53-2BCC-4B2B-9D6D-2CEB62066D02}"/>
    <cellStyle name="Normal 5 5 3 2 2 2 2" xfId="6106" xr:uid="{D83418BD-01F5-462A-8A90-8A8AF16049A2}"/>
    <cellStyle name="Normal 5 5 3 2 2 2 2 2" xfId="10462" xr:uid="{CE26BCCB-4950-4DF0-97AB-A3AD656F71E9}"/>
    <cellStyle name="Normal 5 5 3 2 2 2 3" xfId="7956" xr:uid="{FAE1189E-91E0-4727-9E69-88C7ADF7174B}"/>
    <cellStyle name="Normal 5 5 3 2 2 3" xfId="5026" xr:uid="{0AAF775D-4923-4A23-8D1C-8EF943328401}"/>
    <cellStyle name="Normal 5 5 3 2 2 3 2" xfId="9382" xr:uid="{95613E04-0C0B-4BFA-98D0-3D1D7BAB415F}"/>
    <cellStyle name="Normal 5 5 3 2 2 4" xfId="7955" xr:uid="{746DD6DD-548D-4254-8389-3FC4EF869F32}"/>
    <cellStyle name="Normal 5 5 3 2 3" xfId="3247" xr:uid="{B845E313-6AEC-4F7A-ABF9-76DA5F9C1DF3}"/>
    <cellStyle name="Normal 5 5 3 2 3 2" xfId="5566" xr:uid="{0D0FA307-CA51-4054-852F-888DAB215AE2}"/>
    <cellStyle name="Normal 5 5 3 2 3 2 2" xfId="9922" xr:uid="{80476243-4260-47FC-B45B-F83338B81AD7}"/>
    <cellStyle name="Normal 5 5 3 2 3 3" xfId="7957" xr:uid="{0EC7E423-682A-478A-9150-70AD15B8E398}"/>
    <cellStyle name="Normal 5 5 3 2 4" xfId="4486" xr:uid="{0E27D64F-F798-429E-B3C9-B0983E04F060}"/>
    <cellStyle name="Normal 5 5 3 2 4 2" xfId="8842" xr:uid="{9AE31177-8456-4BEE-83D1-70A742A6C222}"/>
    <cellStyle name="Normal 5 5 3 2 5" xfId="7954" xr:uid="{FB7FB93F-281F-45F3-80A2-C175E730D63E}"/>
    <cellStyle name="Normal 5 5 3 3" xfId="3248" xr:uid="{D80240B5-A849-4665-8C47-14DDB55B812E}"/>
    <cellStyle name="Normal 5 5 3 3 2" xfId="3249" xr:uid="{8D986903-54CB-488A-95D3-07FFB2023807}"/>
    <cellStyle name="Normal 5 5 3 3 2 2" xfId="5836" xr:uid="{9CDA64AC-DC4B-4F81-8748-5EC06813CA46}"/>
    <cellStyle name="Normal 5 5 3 3 2 2 2" xfId="10192" xr:uid="{B8ED6579-F79A-45B3-8459-F44BB26FE252}"/>
    <cellStyle name="Normal 5 5 3 3 2 3" xfId="7959" xr:uid="{066D4CFA-CDE5-46B5-B735-DBC13B491589}"/>
    <cellStyle name="Normal 5 5 3 3 3" xfId="4756" xr:uid="{CCC3ED91-178C-47F9-9FDE-EA9172E33B34}"/>
    <cellStyle name="Normal 5 5 3 3 3 2" xfId="9112" xr:uid="{088D814C-356B-4658-A3A5-156D123CF22B}"/>
    <cellStyle name="Normal 5 5 3 3 4" xfId="7958" xr:uid="{2262A97A-9A76-4808-AE7A-53A802DF7FAC}"/>
    <cellStyle name="Normal 5 5 3 4" xfId="3250" xr:uid="{A0F75299-A186-4AE5-A31D-BC88C1A1ADE5}"/>
    <cellStyle name="Normal 5 5 3 4 2" xfId="5296" xr:uid="{203D468B-9D8A-4F27-9629-EB4C2851019D}"/>
    <cellStyle name="Normal 5 5 3 4 2 2" xfId="9652" xr:uid="{19AE54DB-5668-407F-BAEF-131E5325BA1A}"/>
    <cellStyle name="Normal 5 5 3 4 3" xfId="7960" xr:uid="{03018D5A-0CC1-497D-B702-BB9D604ED93A}"/>
    <cellStyle name="Normal 5 5 3 5" xfId="4126" xr:uid="{257EE12F-7C85-4A53-ABB0-3C86740872CC}"/>
    <cellStyle name="Normal 5 5 3 5 2" xfId="8482" xr:uid="{7ACA39D6-9F18-43B5-8345-C08DA5B4DEBF}"/>
    <cellStyle name="Normal 5 5 3 6" xfId="7953" xr:uid="{4A0D9693-B7F0-4028-9A47-4861D818FAB7}"/>
    <cellStyle name="Normal 5 5 4" xfId="3251" xr:uid="{3E1F1433-2E64-4EB0-A28E-0FF31CC0E589}"/>
    <cellStyle name="Normal 5 5 4 2" xfId="3252" xr:uid="{188F8F67-9BA4-4F61-B8FB-7A423F862F57}"/>
    <cellStyle name="Normal 5 5 4 2 2" xfId="3253" xr:uid="{4D3870B8-F98F-47C2-A1A4-152E4CD68DDD}"/>
    <cellStyle name="Normal 5 5 4 2 2 2" xfId="3254" xr:uid="{4304C9EA-0EC4-4CBC-A9DA-DE6005C69811}"/>
    <cellStyle name="Normal 5 5 4 2 2 2 2" xfId="6056" xr:uid="{843F4D72-3AE4-46E5-A2E7-20998220B0FB}"/>
    <cellStyle name="Normal 5 5 4 2 2 2 2 2" xfId="10412" xr:uid="{84E4D28C-596C-4DB7-B032-F1A7CDF90378}"/>
    <cellStyle name="Normal 5 5 4 2 2 2 3" xfId="7964" xr:uid="{BD0D85B6-03AE-40AF-ADE2-B40CF7132419}"/>
    <cellStyle name="Normal 5 5 4 2 2 3" xfId="4976" xr:uid="{130C1000-F771-4B7B-BA6B-B5B1A18C3946}"/>
    <cellStyle name="Normal 5 5 4 2 2 3 2" xfId="9332" xr:uid="{8F1B261D-5195-469F-A691-09A3F532DD2E}"/>
    <cellStyle name="Normal 5 5 4 2 2 4" xfId="7963" xr:uid="{9DBF35F9-17A6-417B-9248-153F4C1B59D2}"/>
    <cellStyle name="Normal 5 5 4 2 3" xfId="3255" xr:uid="{F5549406-6E61-47B4-B68D-7F27D8A5B0B7}"/>
    <cellStyle name="Normal 5 5 4 2 3 2" xfId="5516" xr:uid="{5030B07E-60D2-4B36-831B-99CAC8C5FB67}"/>
    <cellStyle name="Normal 5 5 4 2 3 2 2" xfId="9872" xr:uid="{4D4B3439-619F-419E-9B07-E1A4E1C88C63}"/>
    <cellStyle name="Normal 5 5 4 2 3 3" xfId="7965" xr:uid="{026D9E16-3CC7-4797-A76B-2912707E401B}"/>
    <cellStyle name="Normal 5 5 4 2 4" xfId="4436" xr:uid="{59EC50A1-FC71-4D72-AEC9-E7EED1DD25A0}"/>
    <cellStyle name="Normal 5 5 4 2 4 2" xfId="8792" xr:uid="{8721CEFD-41AD-4130-83D7-A57104D79C74}"/>
    <cellStyle name="Normal 5 5 4 2 5" xfId="7962" xr:uid="{36E8ECA1-6906-4C7B-80D7-72367FEAA864}"/>
    <cellStyle name="Normal 5 5 4 3" xfId="3256" xr:uid="{83B182E2-6B2A-4430-8AF4-52D6396EDA97}"/>
    <cellStyle name="Normal 5 5 4 3 2" xfId="3257" xr:uid="{70A78F42-FAFC-4C41-94FC-3ECAABDEA723}"/>
    <cellStyle name="Normal 5 5 4 3 2 2" xfId="5786" xr:uid="{C3E9FD02-2DC3-4CD8-BB99-8446671B02FB}"/>
    <cellStyle name="Normal 5 5 4 3 2 2 2" xfId="10142" xr:uid="{32502147-B4C1-4731-B2E1-0B986793D909}"/>
    <cellStyle name="Normal 5 5 4 3 2 3" xfId="7967" xr:uid="{00EE8EC4-9D9B-4891-A271-D112AD41B83B}"/>
    <cellStyle name="Normal 5 5 4 3 3" xfId="4706" xr:uid="{69C00CF2-D5E0-4D3B-917A-716FCA39B8FB}"/>
    <cellStyle name="Normal 5 5 4 3 3 2" xfId="9062" xr:uid="{AF701AA0-5C83-40E6-B2C4-75B74E9CDA66}"/>
    <cellStyle name="Normal 5 5 4 3 4" xfId="7966" xr:uid="{5F461D1E-0BF6-4B4A-B520-D6D3A3B9E963}"/>
    <cellStyle name="Normal 5 5 4 4" xfId="3258" xr:uid="{E5AA0D67-7E52-41AC-B1B7-EA987ADE9FC1}"/>
    <cellStyle name="Normal 5 5 4 4 2" xfId="5246" xr:uid="{67CCC6E5-7BD7-4393-ADCD-5BB6ACCD5FD5}"/>
    <cellStyle name="Normal 5 5 4 4 2 2" xfId="9602" xr:uid="{00709D84-DD60-41EE-A469-2486E40B2679}"/>
    <cellStyle name="Normal 5 5 4 4 3" xfId="7968" xr:uid="{F9D45609-FEBA-4018-8C86-1151B06CD3FB}"/>
    <cellStyle name="Normal 5 5 4 5" xfId="4256" xr:uid="{EAB14F87-797B-4750-8BA5-DC10DF2F6FBC}"/>
    <cellStyle name="Normal 5 5 4 5 2" xfId="8612" xr:uid="{9960180A-D466-4C5F-999D-32F9C1467FFB}"/>
    <cellStyle name="Normal 5 5 4 6" xfId="7961" xr:uid="{4699DF92-5DE5-422A-8AD5-7F0819A4B219}"/>
    <cellStyle name="Normal 5 5 5" xfId="3259" xr:uid="{10D0C44A-63C9-4445-B6C1-007F2A68E5AE}"/>
    <cellStyle name="Normal 5 5 5 2" xfId="3260" xr:uid="{467731A6-CEB0-40CD-A5EC-5F91B423B002}"/>
    <cellStyle name="Normal 5 5 5 2 2" xfId="3261" xr:uid="{D1770CE0-A523-4FC3-840D-BA3ACD92BC37}"/>
    <cellStyle name="Normal 5 5 5 2 2 2" xfId="5926" xr:uid="{691636F5-B9E5-42A8-B401-D6E93BC2C0E7}"/>
    <cellStyle name="Normal 5 5 5 2 2 2 2" xfId="10282" xr:uid="{4372416B-E6E0-439A-8E3C-EC4DA9589E5A}"/>
    <cellStyle name="Normal 5 5 5 2 2 3" xfId="7971" xr:uid="{D169F30F-6ADF-41F9-96B5-12D32F125C1D}"/>
    <cellStyle name="Normal 5 5 5 2 3" xfId="4846" xr:uid="{EF538505-84D0-48FD-9854-6C3BBE6F7B75}"/>
    <cellStyle name="Normal 5 5 5 2 3 2" xfId="9202" xr:uid="{8C28B1AA-06B0-4A66-9D0C-256DACF6F32B}"/>
    <cellStyle name="Normal 5 5 5 2 4" xfId="7970" xr:uid="{A752D743-D7F0-4AB8-8F17-0AE7D8766EAF}"/>
    <cellStyle name="Normal 5 5 5 3" xfId="3262" xr:uid="{22130493-B203-444D-ADD3-2CD57BC85861}"/>
    <cellStyle name="Normal 5 5 5 3 2" xfId="5386" xr:uid="{0F37C6AF-054F-4CBD-B154-D1EE97793657}"/>
    <cellStyle name="Normal 5 5 5 3 2 2" xfId="9742" xr:uid="{7D3CC273-B1A1-49D9-85DA-C8D35D46ECA0}"/>
    <cellStyle name="Normal 5 5 5 3 3" xfId="7972" xr:uid="{DF9ABBB0-7A74-4AD1-AE0A-2D97FDCB5CF4}"/>
    <cellStyle name="Normal 5 5 5 4" xfId="4306" xr:uid="{4FC047CB-A384-44A1-9F34-94A9C3CA4694}"/>
    <cellStyle name="Normal 5 5 5 4 2" xfId="8662" xr:uid="{5E25E06A-12E1-4320-9F5F-1641391C5829}"/>
    <cellStyle name="Normal 5 5 5 5" xfId="7969" xr:uid="{9C198ADD-E624-4A40-9B17-5B65E1801894}"/>
    <cellStyle name="Normal 5 5 6" xfId="3263" xr:uid="{D679B3E8-2A41-4317-998C-D91D408A524D}"/>
    <cellStyle name="Normal 5 5 6 2" xfId="3264" xr:uid="{A54A671E-5775-44AE-8132-77F23F83AEA3}"/>
    <cellStyle name="Normal 5 5 6 2 2" xfId="5656" xr:uid="{78C5B8D7-D0C5-4D83-8CE0-7F564CB219CA}"/>
    <cellStyle name="Normal 5 5 6 2 2 2" xfId="10012" xr:uid="{4755182B-DBA1-4FE6-B5C4-214534DD6AA6}"/>
    <cellStyle name="Normal 5 5 6 2 3" xfId="7974" xr:uid="{C609E716-6165-4849-AA48-7E80A23A65EC}"/>
    <cellStyle name="Normal 5 5 6 3" xfId="4576" xr:uid="{65F22D3D-22D3-4C4A-ABA3-71332F186148}"/>
    <cellStyle name="Normal 5 5 6 3 2" xfId="8932" xr:uid="{8D13C031-4755-4552-9999-E837A456A8F6}"/>
    <cellStyle name="Normal 5 5 6 4" xfId="7973" xr:uid="{9CEB2C4B-C5C7-4368-97E0-1648E0A7E66A}"/>
    <cellStyle name="Normal 5 5 7" xfId="3265" xr:uid="{313F490C-97A0-45F5-A232-A47BE9511384}"/>
    <cellStyle name="Normal 5 5 7 2" xfId="5116" xr:uid="{EA67B087-ACB1-4E66-AA86-E2D1908C14B3}"/>
    <cellStyle name="Normal 5 5 7 2 2" xfId="9472" xr:uid="{259FEAF7-23AA-4914-B26B-67C8682D9B5A}"/>
    <cellStyle name="Normal 5 5 7 3" xfId="7975" xr:uid="{61261450-C329-4235-BD9B-802DA98E1761}"/>
    <cellStyle name="Normal 5 5 8" xfId="4076" xr:uid="{CC81CB73-1C81-4684-A681-0F5FA5404B06}"/>
    <cellStyle name="Normal 5 5 8 2" xfId="8432" xr:uid="{36B36F4A-F5AD-4E64-800A-0C5AB4945D2C}"/>
    <cellStyle name="Normal 5 5 9" xfId="7928" xr:uid="{F5DE90F3-AC50-402F-BD67-58B9394B8A5B}"/>
    <cellStyle name="Normal 5 6" xfId="3266" xr:uid="{9C2B70E2-4268-4417-8EB6-85A8388C42FF}"/>
    <cellStyle name="Normal 50" xfId="3" xr:uid="{C284D889-9DE3-4669-B313-7A53485E2AF1}"/>
    <cellStyle name="Normal 6" xfId="3267" xr:uid="{1CDD3036-9144-40AC-9E88-A794EA02B5B5}"/>
    <cellStyle name="Normal 6 2" xfId="3268" xr:uid="{73334F5D-D133-4000-B33A-8C5B60BE1DD3}"/>
    <cellStyle name="Normal 6 3" xfId="3269" xr:uid="{7249363C-DB7B-4F76-B052-ED5CD75C30D7}"/>
    <cellStyle name="Normal 7" xfId="3270" xr:uid="{892F4FDB-3B07-42B9-96B5-0E9744793941}"/>
    <cellStyle name="Normal 7 2" xfId="3271" xr:uid="{4C5EE4C7-9A7C-466F-B94C-D4CBF970E8E9}"/>
    <cellStyle name="Normal 7 2 2" xfId="3272" xr:uid="{B6F5C8BC-02E5-454B-8AB0-815AFE6D5EB4}"/>
    <cellStyle name="Normal 7 2 2 2" xfId="3273" xr:uid="{182FB25F-0BD5-436E-822F-6987EBAB829D}"/>
    <cellStyle name="Normal 7 2 2 2 2" xfId="3274" xr:uid="{DCF9B93C-1C9A-4731-AF87-D6C38DD5E49A}"/>
    <cellStyle name="Normal 7 2 2 2 2 2" xfId="3275" xr:uid="{58980561-009B-40FC-A21F-BD512EF6991F}"/>
    <cellStyle name="Normal 7 2 2 2 2 2 2" xfId="3276" xr:uid="{5986CABF-28D0-4A75-B95D-19C3DE3498BF}"/>
    <cellStyle name="Normal 7 2 2 2 2 2 2 2" xfId="6156" xr:uid="{28DDEAC2-B18B-4085-B56C-E03987E4B1E3}"/>
    <cellStyle name="Normal 7 2 2 2 2 2 2 2 2" xfId="10512" xr:uid="{248EEB69-E2DF-4E00-8DDC-6EAC79F49B56}"/>
    <cellStyle name="Normal 7 2 2 2 2 2 2 3" xfId="7981" xr:uid="{B5E52C9B-616C-454E-951B-C5B93EFB1662}"/>
    <cellStyle name="Normal 7 2 2 2 2 2 3" xfId="5076" xr:uid="{5A6B79A9-26AE-41A6-9889-7C20C7EA270C}"/>
    <cellStyle name="Normal 7 2 2 2 2 2 3 2" xfId="9432" xr:uid="{D3114958-098C-48F5-B219-85540A1EDAD2}"/>
    <cellStyle name="Normal 7 2 2 2 2 2 4" xfId="7980" xr:uid="{A3960A5F-FDF0-4A75-B880-F02EC0F46ECE}"/>
    <cellStyle name="Normal 7 2 2 2 2 3" xfId="3277" xr:uid="{CFE1C3BA-5411-4A78-9A3B-9A1EB7734F09}"/>
    <cellStyle name="Normal 7 2 2 2 2 3 2" xfId="5616" xr:uid="{59F9E32D-E102-4B1F-A3B4-200F46AD7DB9}"/>
    <cellStyle name="Normal 7 2 2 2 2 3 2 2" xfId="9972" xr:uid="{859CC86F-311B-4FD3-BAC9-B67446175031}"/>
    <cellStyle name="Normal 7 2 2 2 2 3 3" xfId="7982" xr:uid="{AE27BF97-29F1-4615-A188-8E9EAF1B0302}"/>
    <cellStyle name="Normal 7 2 2 2 2 4" xfId="4536" xr:uid="{3910E714-797A-4D77-B467-95C2C2A9E62D}"/>
    <cellStyle name="Normal 7 2 2 2 2 4 2" xfId="8892" xr:uid="{80CCACB1-8D67-44FB-A868-9F45B8944281}"/>
    <cellStyle name="Normal 7 2 2 2 2 5" xfId="7979" xr:uid="{90EBFE29-BC3D-4C0F-ACC8-6B3A7B857BF2}"/>
    <cellStyle name="Normal 7 2 2 2 3" xfId="3278" xr:uid="{D57B332E-27B0-4E06-83D8-6DCB4FD06F5A}"/>
    <cellStyle name="Normal 7 2 2 2 3 2" xfId="3279" xr:uid="{F06C99F1-5464-4442-8510-A0623C23485F}"/>
    <cellStyle name="Normal 7 2 2 2 3 2 2" xfId="5886" xr:uid="{0FE8F8E0-3A1E-4492-8774-42A5ED389508}"/>
    <cellStyle name="Normal 7 2 2 2 3 2 2 2" xfId="10242" xr:uid="{27E92C5C-4B77-4EB3-9C45-AC08F0B2D20F}"/>
    <cellStyle name="Normal 7 2 2 2 3 2 3" xfId="7984" xr:uid="{4CFB21E8-B843-4624-8E20-0820C5A7DA0D}"/>
    <cellStyle name="Normal 7 2 2 2 3 3" xfId="4806" xr:uid="{049DE9F9-A2FF-4E0B-A293-F2E1309EA70F}"/>
    <cellStyle name="Normal 7 2 2 2 3 3 2" xfId="9162" xr:uid="{FED52F88-C504-483A-BDE4-44B9080C5A83}"/>
    <cellStyle name="Normal 7 2 2 2 3 4" xfId="7983" xr:uid="{6A8E3273-4274-4667-B900-8712D9BB34E9}"/>
    <cellStyle name="Normal 7 2 2 2 4" xfId="3280" xr:uid="{52BBBDF6-80DE-4B67-B535-4B83B0B954E8}"/>
    <cellStyle name="Normal 7 2 2 2 4 2" xfId="5346" xr:uid="{5A35B262-2A99-4BA6-AA05-8B438D24F5A6}"/>
    <cellStyle name="Normal 7 2 2 2 4 2 2" xfId="9702" xr:uid="{E6CBD244-15B5-41E5-A605-EE6091D079C8}"/>
    <cellStyle name="Normal 7 2 2 2 4 3" xfId="7985" xr:uid="{D57B6665-86A9-4F92-94E0-AD5D1D1625E4}"/>
    <cellStyle name="Normal 7 2 2 2 5" xfId="4176" xr:uid="{F6BFBA4A-04A5-41DD-BCAC-A7AE9C02FFBB}"/>
    <cellStyle name="Normal 7 2 2 2 5 2" xfId="8532" xr:uid="{02AE327C-EC78-4A1C-A8CC-76BE229F87C5}"/>
    <cellStyle name="Normal 7 2 2 2 6" xfId="7978" xr:uid="{255B654C-3A88-4871-9EB0-4E44FEBB8687}"/>
    <cellStyle name="Normal 7 2 2 3" xfId="3281" xr:uid="{B78884F5-1C26-4BF6-B136-86E3464C2EDC}"/>
    <cellStyle name="Normal 7 2 2 3 2" xfId="3282" xr:uid="{08E986DC-FD2D-40EC-849A-B4535BB9BCD0}"/>
    <cellStyle name="Normal 7 2 2 3 2 2" xfId="3283" xr:uid="{139ABD21-8153-47D4-9310-9D74F886D915}"/>
    <cellStyle name="Normal 7 2 2 3 2 2 2" xfId="3284" xr:uid="{DFB3E6E2-3285-4410-9970-2909F19B17F2}"/>
    <cellStyle name="Normal 7 2 2 3 2 2 2 2" xfId="6059" xr:uid="{DEA4323E-4A9B-413B-86B5-571BDC59B9B1}"/>
    <cellStyle name="Normal 7 2 2 3 2 2 2 2 2" xfId="10415" xr:uid="{5D4FA19A-F38F-4119-86DD-87216C25DCE8}"/>
    <cellStyle name="Normal 7 2 2 3 2 2 2 3" xfId="7989" xr:uid="{67293AFB-143E-4BA5-902A-DBAF0C104275}"/>
    <cellStyle name="Normal 7 2 2 3 2 2 3" xfId="4979" xr:uid="{A273455D-34AF-473E-81FB-80179F2A6185}"/>
    <cellStyle name="Normal 7 2 2 3 2 2 3 2" xfId="9335" xr:uid="{8DD094BF-CB9A-4C51-A47C-691C61177A65}"/>
    <cellStyle name="Normal 7 2 2 3 2 2 4" xfId="7988" xr:uid="{1CE7F5F9-D1B7-429D-BFA9-5A585C53F802}"/>
    <cellStyle name="Normal 7 2 2 3 2 3" xfId="3285" xr:uid="{94930245-63FD-4F4A-A511-A25A1AC9E7E5}"/>
    <cellStyle name="Normal 7 2 2 3 2 3 2" xfId="5519" xr:uid="{AE518B33-FB97-4E2C-A326-2DBC598692FB}"/>
    <cellStyle name="Normal 7 2 2 3 2 3 2 2" xfId="9875" xr:uid="{8C80ED79-4F67-4459-BA20-71F11A4273CA}"/>
    <cellStyle name="Normal 7 2 2 3 2 3 3" xfId="7990" xr:uid="{3082FFCD-B5E5-41AB-B5E0-F9AB7028A45A}"/>
    <cellStyle name="Normal 7 2 2 3 2 4" xfId="4439" xr:uid="{A2DEF499-B81F-4F18-BC40-C65F4592E7AD}"/>
    <cellStyle name="Normal 7 2 2 3 2 4 2" xfId="8795" xr:uid="{6C25D434-7676-4FDA-9B18-85B49297B2DC}"/>
    <cellStyle name="Normal 7 2 2 3 2 5" xfId="7987" xr:uid="{B23281ED-31D1-4F40-A605-46DA4050C4F5}"/>
    <cellStyle name="Normal 7 2 2 3 3" xfId="3286" xr:uid="{AB3AAA90-C036-4759-9FA7-578C687D3A5A}"/>
    <cellStyle name="Normal 7 2 2 3 3 2" xfId="3287" xr:uid="{CAC117EF-D61E-41CE-9FF7-46C2F01E504B}"/>
    <cellStyle name="Normal 7 2 2 3 3 2 2" xfId="5789" xr:uid="{13A15900-AAD8-4CC1-9FA5-37C38EA01414}"/>
    <cellStyle name="Normal 7 2 2 3 3 2 2 2" xfId="10145" xr:uid="{5D22358E-4F11-439B-8A46-B53055A0A15B}"/>
    <cellStyle name="Normal 7 2 2 3 3 2 3" xfId="7992" xr:uid="{A4BF5FE8-E366-4D93-941A-57B48C5A4BC9}"/>
    <cellStyle name="Normal 7 2 2 3 3 3" xfId="4709" xr:uid="{4F44FDD1-9DBB-4E0F-9EEA-F7FDCCE571F7}"/>
    <cellStyle name="Normal 7 2 2 3 3 3 2" xfId="9065" xr:uid="{1CD2973E-B7EC-4223-A893-56556F446663}"/>
    <cellStyle name="Normal 7 2 2 3 3 4" xfId="7991" xr:uid="{82127EF3-E3C7-49C1-8BFD-46158257630A}"/>
    <cellStyle name="Normal 7 2 2 3 4" xfId="3288" xr:uid="{9BD7C749-0AEE-432F-AC2F-73056BF40A45}"/>
    <cellStyle name="Normal 7 2 2 3 4 2" xfId="5249" xr:uid="{98E89040-C625-4C37-BA57-008730DAEB5F}"/>
    <cellStyle name="Normal 7 2 2 3 4 2 2" xfId="9605" xr:uid="{2A0227AD-4DE3-4B59-BBC7-F0A14ADA98E1}"/>
    <cellStyle name="Normal 7 2 2 3 4 3" xfId="7993" xr:uid="{4B80CDF2-2729-4987-B7C7-A50C37240AC5}"/>
    <cellStyle name="Normal 7 2 2 3 5" xfId="4259" xr:uid="{FF2DDBF9-DA1E-448F-899F-9A8FBEE45F99}"/>
    <cellStyle name="Normal 7 2 2 3 5 2" xfId="8615" xr:uid="{7D791FDB-90DD-4A3B-9E8B-07E4405C5053}"/>
    <cellStyle name="Normal 7 2 2 3 6" xfId="7986" xr:uid="{E808B16F-0487-4CB7-9577-142B110AF476}"/>
    <cellStyle name="Normal 7 2 2 4" xfId="3289" xr:uid="{AB4C6F50-1670-4D88-9252-8B67EBD26E44}"/>
    <cellStyle name="Normal 7 2 2 4 2" xfId="3290" xr:uid="{AE52B625-64C6-416C-A21C-42D2041FE67E}"/>
    <cellStyle name="Normal 7 2 2 4 2 2" xfId="3291" xr:uid="{7E31B34D-4688-4944-A306-7D4E4ADB82C9}"/>
    <cellStyle name="Normal 7 2 2 4 2 2 2" xfId="5976" xr:uid="{A41C8FD2-EEF0-4584-823E-D27F07324BC3}"/>
    <cellStyle name="Normal 7 2 2 4 2 2 2 2" xfId="10332" xr:uid="{657A7BC1-D990-49DD-99A8-47AE7F4A2FB8}"/>
    <cellStyle name="Normal 7 2 2 4 2 2 3" xfId="7996" xr:uid="{6BC1C54A-A813-4B98-A7D1-25AAF41D9B0F}"/>
    <cellStyle name="Normal 7 2 2 4 2 3" xfId="4896" xr:uid="{643D985F-A3D8-490A-A317-6E1CB277C37D}"/>
    <cellStyle name="Normal 7 2 2 4 2 3 2" xfId="9252" xr:uid="{7C139AB9-0619-47AB-84AD-467F839F82EA}"/>
    <cellStyle name="Normal 7 2 2 4 2 4" xfId="7995" xr:uid="{92E0EAB9-3E29-48E7-87F9-B298157E6F07}"/>
    <cellStyle name="Normal 7 2 2 4 3" xfId="3292" xr:uid="{5C7630CC-3398-4897-91ED-7833CF2DE14E}"/>
    <cellStyle name="Normal 7 2 2 4 3 2" xfId="5436" xr:uid="{D176841C-6B59-4E6A-9939-562983F72C40}"/>
    <cellStyle name="Normal 7 2 2 4 3 2 2" xfId="9792" xr:uid="{2541981B-7D2A-4AA8-9AE7-096F8F7D64CC}"/>
    <cellStyle name="Normal 7 2 2 4 3 3" xfId="7997" xr:uid="{29E1DCB7-8860-46DC-B2BC-9EC8C44F14DB}"/>
    <cellStyle name="Normal 7 2 2 4 4" xfId="4356" xr:uid="{6267958E-F469-463A-B100-32480073291D}"/>
    <cellStyle name="Normal 7 2 2 4 4 2" xfId="8712" xr:uid="{E693EDE6-B7FD-4F3E-84C8-61A04161DF5F}"/>
    <cellStyle name="Normal 7 2 2 4 5" xfId="7994" xr:uid="{CCC6E278-5569-4524-9F1F-D74138165B2D}"/>
    <cellStyle name="Normal 7 2 2 5" xfId="3293" xr:uid="{598A99FC-B9AF-4F74-8060-16A62B3B942A}"/>
    <cellStyle name="Normal 7 2 2 5 2" xfId="3294" xr:uid="{4067DAAB-242D-4F7F-A912-432BD4AF17A1}"/>
    <cellStyle name="Normal 7 2 2 5 2 2" xfId="5706" xr:uid="{37629AE0-69A3-4F6A-BAAA-894900C094E4}"/>
    <cellStyle name="Normal 7 2 2 5 2 2 2" xfId="10062" xr:uid="{D02A2095-9C82-44F7-B771-2B535A882AEE}"/>
    <cellStyle name="Normal 7 2 2 5 2 3" xfId="7999" xr:uid="{918A0CD9-3731-43D7-8917-B5B511D17649}"/>
    <cellStyle name="Normal 7 2 2 5 3" xfId="4626" xr:uid="{E8C35CC0-C028-46EC-9BA0-084039422E0A}"/>
    <cellStyle name="Normal 7 2 2 5 3 2" xfId="8982" xr:uid="{EF7291BD-AC89-44CA-BFF6-DF5E186A4B5C}"/>
    <cellStyle name="Normal 7 2 2 5 4" xfId="7998" xr:uid="{BFC5DFB0-4FBC-445F-BD60-E20CD580C43B}"/>
    <cellStyle name="Normal 7 2 2 6" xfId="3295" xr:uid="{C63E0CA3-A2A8-49D4-91E2-8C30786CE87B}"/>
    <cellStyle name="Normal 7 2 2 6 2" xfId="5166" xr:uid="{57FDFC4C-C53E-4D34-8733-A0695DFBBA03}"/>
    <cellStyle name="Normal 7 2 2 6 2 2" xfId="9522" xr:uid="{726C1867-817E-411D-9758-7D90D89EB4F2}"/>
    <cellStyle name="Normal 7 2 2 6 3" xfId="8000" xr:uid="{1C8D28A1-85AF-4A02-94C8-EC0D3A25860D}"/>
    <cellStyle name="Normal 7 2 2 7" xfId="4079" xr:uid="{C065CF3A-7079-47A5-B4AA-D979D7D7368D}"/>
    <cellStyle name="Normal 7 2 2 7 2" xfId="8435" xr:uid="{B487763D-0899-43A6-9A24-455A138A1356}"/>
    <cellStyle name="Normal 7 2 2 8" xfId="7977" xr:uid="{11EAE264-3293-4791-8FE9-37939D55E451}"/>
    <cellStyle name="Normal 7 2 3" xfId="3296" xr:uid="{7779D863-470A-4CAE-B8B7-CDDB1AC9A8AD}"/>
    <cellStyle name="Normal 7 2 3 2" xfId="3297" xr:uid="{9CB094ED-91EA-4E92-99C1-67851456BC2E}"/>
    <cellStyle name="Normal 7 2 3 2 2" xfId="3298" xr:uid="{90405942-E120-4B6E-B727-48B993375195}"/>
    <cellStyle name="Normal 7 2 3 2 2 2" xfId="3299" xr:uid="{DC049901-178C-4C05-B498-D88B5695A53E}"/>
    <cellStyle name="Normal 7 2 3 2 2 2 2" xfId="6111" xr:uid="{70CA6407-B7B7-4893-B4B2-7CFE672A1CCB}"/>
    <cellStyle name="Normal 7 2 3 2 2 2 2 2" xfId="10467" xr:uid="{A50D9945-3965-4E87-91D8-98D1898689DF}"/>
    <cellStyle name="Normal 7 2 3 2 2 2 3" xfId="8004" xr:uid="{33B00FCC-2880-4C36-B338-1AAA3C804D36}"/>
    <cellStyle name="Normal 7 2 3 2 2 3" xfId="5031" xr:uid="{06F0A4A4-4523-4B26-A543-FBA9A16306BB}"/>
    <cellStyle name="Normal 7 2 3 2 2 3 2" xfId="9387" xr:uid="{EB952E32-8EB3-4489-AC3C-88418274AD6F}"/>
    <cellStyle name="Normal 7 2 3 2 2 4" xfId="8003" xr:uid="{84685753-89F4-4694-A1E3-791EA382BB2C}"/>
    <cellStyle name="Normal 7 2 3 2 3" xfId="3300" xr:uid="{7840ECD0-020C-475C-8E0B-ED8C701F9576}"/>
    <cellStyle name="Normal 7 2 3 2 3 2" xfId="5571" xr:uid="{B07AD34B-79BA-4235-955A-060DDCC7451F}"/>
    <cellStyle name="Normal 7 2 3 2 3 2 2" xfId="9927" xr:uid="{10D30DD9-B009-4983-AD33-B74D068E7233}"/>
    <cellStyle name="Normal 7 2 3 2 3 3" xfId="8005" xr:uid="{7D7B5AD9-0244-4D98-84FE-B5E381C9596D}"/>
    <cellStyle name="Normal 7 2 3 2 4" xfId="4491" xr:uid="{BB51D67B-A2AD-4221-840A-D6A443B4ACF0}"/>
    <cellStyle name="Normal 7 2 3 2 4 2" xfId="8847" xr:uid="{60C7356D-E433-413B-B10C-65A4B4E20B79}"/>
    <cellStyle name="Normal 7 2 3 2 5" xfId="8002" xr:uid="{230B744D-0E7F-4798-93AD-1C0CF7F523E2}"/>
    <cellStyle name="Normal 7 2 3 3" xfId="3301" xr:uid="{F25FC2F3-9913-4C91-91DA-6E11BF026D5E}"/>
    <cellStyle name="Normal 7 2 3 3 2" xfId="3302" xr:uid="{A9B85480-92E9-4BF2-99B0-10251F8CFAF4}"/>
    <cellStyle name="Normal 7 2 3 3 2 2" xfId="5841" xr:uid="{664333EB-136C-494A-8E41-7D499CD9056D}"/>
    <cellStyle name="Normal 7 2 3 3 2 2 2" xfId="10197" xr:uid="{A915AEE5-7776-47DE-B0F2-8B14D5353E42}"/>
    <cellStyle name="Normal 7 2 3 3 2 3" xfId="8007" xr:uid="{D45AE09E-6F84-4D01-BB13-A868CB9F52B1}"/>
    <cellStyle name="Normal 7 2 3 3 3" xfId="4761" xr:uid="{5CC7D2C7-6987-4793-9F35-D7A3A2D8024A}"/>
    <cellStyle name="Normal 7 2 3 3 3 2" xfId="9117" xr:uid="{93550A02-F525-4C53-8D1C-09BFCEC949BA}"/>
    <cellStyle name="Normal 7 2 3 3 4" xfId="8006" xr:uid="{61165013-3B89-47A2-B12B-AC9B41C8E742}"/>
    <cellStyle name="Normal 7 2 3 4" xfId="3303" xr:uid="{994130E1-497D-4E12-9C8D-0DC6B9F66A31}"/>
    <cellStyle name="Normal 7 2 3 4 2" xfId="5301" xr:uid="{D70B1079-9AEE-4BD6-8788-06A29E309268}"/>
    <cellStyle name="Normal 7 2 3 4 2 2" xfId="9657" xr:uid="{C136577F-5149-4FBE-91BA-2D7335ACA045}"/>
    <cellStyle name="Normal 7 2 3 4 3" xfId="8008" xr:uid="{010CA092-18C3-4E94-92C7-0CFE550AC02A}"/>
    <cellStyle name="Normal 7 2 3 5" xfId="4131" xr:uid="{37616685-56F6-4E75-A8CB-88BB85C42004}"/>
    <cellStyle name="Normal 7 2 3 5 2" xfId="8487" xr:uid="{5D9675D9-B594-4402-8739-D918D6E17086}"/>
    <cellStyle name="Normal 7 2 3 6" xfId="8001" xr:uid="{3BFBFAEC-8CF7-4AB3-A26F-7AC11859EEBE}"/>
    <cellStyle name="Normal 7 2 4" xfId="3304" xr:uid="{A518F6D9-574D-4AF2-AD89-E7BCBB22CB49}"/>
    <cellStyle name="Normal 7 2 4 2" xfId="3305" xr:uid="{F74DC1C0-14CE-4E03-ABC3-70566C794B95}"/>
    <cellStyle name="Normal 7 2 4 2 2" xfId="3306" xr:uid="{F0CC4D5F-321A-4873-A918-758E1A7B80F6}"/>
    <cellStyle name="Normal 7 2 4 2 2 2" xfId="3307" xr:uid="{49B1B542-8F0E-418A-B220-349095D91B79}"/>
    <cellStyle name="Normal 7 2 4 2 2 2 2" xfId="6058" xr:uid="{272D2170-12AD-4C11-ACDC-D300A0801670}"/>
    <cellStyle name="Normal 7 2 4 2 2 2 2 2" xfId="10414" xr:uid="{C959DF2A-2E06-4421-9BE1-3C99E71A8C44}"/>
    <cellStyle name="Normal 7 2 4 2 2 2 3" xfId="8012" xr:uid="{EE2CAD65-7576-4CFE-B48D-69E9C29B0F43}"/>
    <cellStyle name="Normal 7 2 4 2 2 3" xfId="4978" xr:uid="{CFF51F92-A7F8-43AA-80E9-CEC0C15775E0}"/>
    <cellStyle name="Normal 7 2 4 2 2 3 2" xfId="9334" xr:uid="{D64354A8-4243-4183-9FFB-ADCBA5B72494}"/>
    <cellStyle name="Normal 7 2 4 2 2 4" xfId="8011" xr:uid="{DDC818DC-069A-4A19-9B83-AD823F683764}"/>
    <cellStyle name="Normal 7 2 4 2 3" xfId="3308" xr:uid="{35769393-B880-4260-A8D4-71BA4DC6D0A2}"/>
    <cellStyle name="Normal 7 2 4 2 3 2" xfId="5518" xr:uid="{46C0D762-E716-471D-A871-1EDC8432AB7B}"/>
    <cellStyle name="Normal 7 2 4 2 3 2 2" xfId="9874" xr:uid="{C72B5A97-CE32-4C6C-BBD8-D655F7DAD9E6}"/>
    <cellStyle name="Normal 7 2 4 2 3 3" xfId="8013" xr:uid="{5AC9FBD1-3DF9-4996-9D87-A58A005C0794}"/>
    <cellStyle name="Normal 7 2 4 2 4" xfId="4438" xr:uid="{EFE3BBFF-7667-4FF5-8E9D-D86D9694B6A3}"/>
    <cellStyle name="Normal 7 2 4 2 4 2" xfId="8794" xr:uid="{D51964A2-6283-4A42-8436-52B9202795A6}"/>
    <cellStyle name="Normal 7 2 4 2 5" xfId="8010" xr:uid="{34B94271-5169-4718-A7C7-20DADC828591}"/>
    <cellStyle name="Normal 7 2 4 3" xfId="3309" xr:uid="{B6FA867C-A08D-4C7F-997D-B959ACB9D2AF}"/>
    <cellStyle name="Normal 7 2 4 3 2" xfId="3310" xr:uid="{31088EAA-E6AA-426D-ACF9-7792D621316D}"/>
    <cellStyle name="Normal 7 2 4 3 2 2" xfId="5788" xr:uid="{F1B7528D-AC0E-49C4-B048-CCF6912C1FC3}"/>
    <cellStyle name="Normal 7 2 4 3 2 2 2" xfId="10144" xr:uid="{FD386A6A-C62E-461C-94AA-5338238C7EAB}"/>
    <cellStyle name="Normal 7 2 4 3 2 3" xfId="8015" xr:uid="{68FE3FA4-63C8-48EF-BCB0-3BB1C596A4F4}"/>
    <cellStyle name="Normal 7 2 4 3 3" xfId="4708" xr:uid="{EBB703D0-8189-4423-94D0-E6E506E79724}"/>
    <cellStyle name="Normal 7 2 4 3 3 2" xfId="9064" xr:uid="{D36C678C-C621-4A41-A699-57D4E2FC3BF3}"/>
    <cellStyle name="Normal 7 2 4 3 4" xfId="8014" xr:uid="{3AEF5BD7-0D08-4D4F-8B8E-FDE5729A2CE8}"/>
    <cellStyle name="Normal 7 2 4 4" xfId="3311" xr:uid="{7B00D60F-06BC-459D-B9C6-26A1BF147C36}"/>
    <cellStyle name="Normal 7 2 4 4 2" xfId="5248" xr:uid="{95356D77-C157-408D-B754-91E70BCDF5BE}"/>
    <cellStyle name="Normal 7 2 4 4 2 2" xfId="9604" xr:uid="{9F1F3D16-413C-4FB1-93E0-D34EA7F0E45C}"/>
    <cellStyle name="Normal 7 2 4 4 3" xfId="8016" xr:uid="{5B651E42-7DA5-4CEF-A350-1DBD25EB9289}"/>
    <cellStyle name="Normal 7 2 4 5" xfId="4258" xr:uid="{5DC68EF0-0648-4305-ABC9-257703D21694}"/>
    <cellStyle name="Normal 7 2 4 5 2" xfId="8614" xr:uid="{7E96AABB-3AEC-4F7A-9734-CCE9410D6500}"/>
    <cellStyle name="Normal 7 2 4 6" xfId="8009" xr:uid="{4074C429-A1AF-4AA8-99B4-7DF98B5596C3}"/>
    <cellStyle name="Normal 7 2 5" xfId="3312" xr:uid="{445376ED-882C-4397-9B2A-60CE42773652}"/>
    <cellStyle name="Normal 7 2 5 2" xfId="3313" xr:uid="{9CAC6CEB-A49E-464F-AC32-37716D47F1E9}"/>
    <cellStyle name="Normal 7 2 5 2 2" xfId="3314" xr:uid="{F8FC0F71-50B2-4B43-BFA6-497A5E0C6D86}"/>
    <cellStyle name="Normal 7 2 5 2 2 2" xfId="5931" xr:uid="{4A24E961-1443-48FC-8419-AD327831669C}"/>
    <cellStyle name="Normal 7 2 5 2 2 2 2" xfId="10287" xr:uid="{517913A8-042F-4A11-9DAD-C32689F8EF47}"/>
    <cellStyle name="Normal 7 2 5 2 2 3" xfId="8019" xr:uid="{7FAF9D58-2A8F-448C-BAF2-90D33933C864}"/>
    <cellStyle name="Normal 7 2 5 2 3" xfId="4851" xr:uid="{82114F73-8C42-4EC0-860F-38BEBF17C7AA}"/>
    <cellStyle name="Normal 7 2 5 2 3 2" xfId="9207" xr:uid="{75449D0B-48EA-4A75-AEF0-0D6D61804AF9}"/>
    <cellStyle name="Normal 7 2 5 2 4" xfId="8018" xr:uid="{35508DCE-79C5-4E7B-8B55-D31B3AA0C417}"/>
    <cellStyle name="Normal 7 2 5 3" xfId="3315" xr:uid="{676B4157-52D5-4841-AFCC-F10A637F7313}"/>
    <cellStyle name="Normal 7 2 5 3 2" xfId="5391" xr:uid="{5763CB25-6211-438A-8F28-9AF306C95566}"/>
    <cellStyle name="Normal 7 2 5 3 2 2" xfId="9747" xr:uid="{088EB3BB-BBBD-420E-B41C-BFEA380FD4E3}"/>
    <cellStyle name="Normal 7 2 5 3 3" xfId="8020" xr:uid="{0FC03842-0F9E-491E-90B0-43C4DC001DB6}"/>
    <cellStyle name="Normal 7 2 5 4" xfId="4311" xr:uid="{575F8A20-CD95-4454-8B60-F4DC54635EF7}"/>
    <cellStyle name="Normal 7 2 5 4 2" xfId="8667" xr:uid="{F885905D-E874-4158-BE3F-CED4D3669261}"/>
    <cellStyle name="Normal 7 2 5 5" xfId="8017" xr:uid="{726B5D06-0FE2-43C5-820E-1EC50B0DC942}"/>
    <cellStyle name="Normal 7 2 6" xfId="3316" xr:uid="{02FBDBEC-BED8-4A6D-90F4-114010C43F60}"/>
    <cellStyle name="Normal 7 2 6 2" xfId="3317" xr:uid="{0AE90136-4282-4501-B451-9D496C28F990}"/>
    <cellStyle name="Normal 7 2 6 2 2" xfId="5661" xr:uid="{789BFCD8-B2E6-47C1-AE7D-204AE373C7A1}"/>
    <cellStyle name="Normal 7 2 6 2 2 2" xfId="10017" xr:uid="{0AF90B8C-EAFD-4519-986C-C2DCB73BFC39}"/>
    <cellStyle name="Normal 7 2 6 2 3" xfId="8022" xr:uid="{998B948D-B5C0-4268-9C6D-7ACE1DC0B215}"/>
    <cellStyle name="Normal 7 2 6 3" xfId="4581" xr:uid="{2C521FB5-6F87-4F6A-AB74-4C9B7B4EAFB3}"/>
    <cellStyle name="Normal 7 2 6 3 2" xfId="8937" xr:uid="{71A25D1B-DBE7-4AE0-8F6F-686124E64B9B}"/>
    <cellStyle name="Normal 7 2 6 4" xfId="8021" xr:uid="{1F181F59-8007-4C65-9646-2C2A7C61A56E}"/>
    <cellStyle name="Normal 7 2 7" xfId="3318" xr:uid="{8C965781-006A-4105-ABDC-2AE7496A7DE3}"/>
    <cellStyle name="Normal 7 2 7 2" xfId="5121" xr:uid="{F57209FB-0B47-44F0-B005-B394B65E72E5}"/>
    <cellStyle name="Normal 7 2 7 2 2" xfId="9477" xr:uid="{648BC9C3-E1E7-4A95-946B-509F45B700E8}"/>
    <cellStyle name="Normal 7 2 7 3" xfId="8023" xr:uid="{ED9D53C0-E8DA-4A27-BDF4-B5E00E07916F}"/>
    <cellStyle name="Normal 7 2 8" xfId="4078" xr:uid="{A0B85298-0E70-4BC3-BC34-B0F0893A20DD}"/>
    <cellStyle name="Normal 7 2 8 2" xfId="8434" xr:uid="{A197EC3E-5F0E-4411-B22A-B8414A904352}"/>
    <cellStyle name="Normal 7 2 9" xfId="7976" xr:uid="{566B0E20-D2FF-401C-B814-DB61CDCE1E54}"/>
    <cellStyle name="Normal 7 3" xfId="3319" xr:uid="{00F824B8-5595-4AAA-AF2F-B376378BE970}"/>
    <cellStyle name="Normal 7 3 2" xfId="3320" xr:uid="{4EDA0622-3554-41AC-8B46-346EA12B2BDA}"/>
    <cellStyle name="Normal 7 3 2 2" xfId="3321" xr:uid="{C5B14658-A321-4868-97CA-DE15ECC8738A}"/>
    <cellStyle name="Normal 7 3 2 2 2" xfId="3322" xr:uid="{2725C064-C01D-414E-AE12-6880F7C8B5F8}"/>
    <cellStyle name="Normal 7 3 2 2 2 2" xfId="3323" xr:uid="{D2F9B3B5-F29C-4434-BB1B-26ABE8302DE1}"/>
    <cellStyle name="Normal 7 3 2 2 2 2 2" xfId="3324" xr:uid="{3BD3E93B-1008-4E50-842C-20156D578B7B}"/>
    <cellStyle name="Normal 7 3 2 2 2 2 2 2" xfId="6157" xr:uid="{A65BE95C-9844-4E39-A6F2-EFB29AD6511C}"/>
    <cellStyle name="Normal 7 3 2 2 2 2 2 2 2" xfId="10513" xr:uid="{28CFBBF0-89D1-4F7D-9650-1A197F43A2D0}"/>
    <cellStyle name="Normal 7 3 2 2 2 2 2 3" xfId="8029" xr:uid="{4EC84ED1-2D68-47AB-AD4A-502DD3661B5D}"/>
    <cellStyle name="Normal 7 3 2 2 2 2 3" xfId="5077" xr:uid="{9D1776B8-5903-4442-8B63-E0A3B054403E}"/>
    <cellStyle name="Normal 7 3 2 2 2 2 3 2" xfId="9433" xr:uid="{A3140CC6-E2BD-4892-BF6C-A6747D4FD333}"/>
    <cellStyle name="Normal 7 3 2 2 2 2 4" xfId="8028" xr:uid="{361D4DE1-7FA6-437E-9BDB-599039FBC790}"/>
    <cellStyle name="Normal 7 3 2 2 2 3" xfId="3325" xr:uid="{A078581C-C51F-45F5-B729-FF44832E5194}"/>
    <cellStyle name="Normal 7 3 2 2 2 3 2" xfId="5617" xr:uid="{F8E0A729-7FFE-47ED-9A72-F46094BA0591}"/>
    <cellStyle name="Normal 7 3 2 2 2 3 2 2" xfId="9973" xr:uid="{13632B42-A4BE-4580-9BB7-5164AEF96FAC}"/>
    <cellStyle name="Normal 7 3 2 2 2 3 3" xfId="8030" xr:uid="{ED9A67AF-9169-4A50-BE14-55C7E8A6D361}"/>
    <cellStyle name="Normal 7 3 2 2 2 4" xfId="4537" xr:uid="{8CCE42F4-572B-43EF-8A1A-CFA8AFF58F45}"/>
    <cellStyle name="Normal 7 3 2 2 2 4 2" xfId="8893" xr:uid="{93B3126C-7F66-444E-8D5F-E8AE3D4D7606}"/>
    <cellStyle name="Normal 7 3 2 2 2 5" xfId="8027" xr:uid="{D296E1FE-0F7D-489C-A4A1-D8762E4AA6B6}"/>
    <cellStyle name="Normal 7 3 2 2 3" xfId="3326" xr:uid="{A6261EFD-E6ED-4279-8475-D60BFE6B8A65}"/>
    <cellStyle name="Normal 7 3 2 2 3 2" xfId="3327" xr:uid="{4ADE04A6-97B1-4B77-BEA2-DD02F01E332A}"/>
    <cellStyle name="Normal 7 3 2 2 3 2 2" xfId="5887" xr:uid="{3A21EE1C-70B4-4551-B7D7-A97B674C11D4}"/>
    <cellStyle name="Normal 7 3 2 2 3 2 2 2" xfId="10243" xr:uid="{EA64CF89-7FCE-4A83-86F5-74932650E49E}"/>
    <cellStyle name="Normal 7 3 2 2 3 2 3" xfId="8032" xr:uid="{3CB86C5D-1A27-4FF6-9608-AD87B97A7D96}"/>
    <cellStyle name="Normal 7 3 2 2 3 3" xfId="4807" xr:uid="{87496972-5A3E-4A45-BFFE-65AD5A64D8E4}"/>
    <cellStyle name="Normal 7 3 2 2 3 3 2" xfId="9163" xr:uid="{8917ED90-9568-4D62-B773-761FB4D1AE79}"/>
    <cellStyle name="Normal 7 3 2 2 3 4" xfId="8031" xr:uid="{DD34CEE1-2C24-463B-9079-EC266BA76D20}"/>
    <cellStyle name="Normal 7 3 2 2 4" xfId="3328" xr:uid="{680FCCB8-97DB-4B29-8660-3503C23CE37F}"/>
    <cellStyle name="Normal 7 3 2 2 4 2" xfId="5347" xr:uid="{5404BF59-1D51-4C18-A325-A55538B131AC}"/>
    <cellStyle name="Normal 7 3 2 2 4 2 2" xfId="9703" xr:uid="{9EFF455E-1C1B-40F5-91A4-E2DD290ECA81}"/>
    <cellStyle name="Normal 7 3 2 2 4 3" xfId="8033" xr:uid="{B143DF1D-8D58-44AB-B19A-27206D0ECB47}"/>
    <cellStyle name="Normal 7 3 2 2 5" xfId="4177" xr:uid="{93C162B0-8EBF-433B-9289-408E6BBF918A}"/>
    <cellStyle name="Normal 7 3 2 2 5 2" xfId="8533" xr:uid="{BBC2B946-DB80-49FF-915F-B11E5CEC07D7}"/>
    <cellStyle name="Normal 7 3 2 2 6" xfId="8026" xr:uid="{AF5913D9-9231-43F8-BAF6-28432A717E22}"/>
    <cellStyle name="Normal 7 3 2 3" xfId="3329" xr:uid="{65E06CCB-A09D-4438-8171-177BDFA8C2E0}"/>
    <cellStyle name="Normal 7 3 2 3 2" xfId="3330" xr:uid="{24849DEC-4C0C-4F57-BEC7-951776B30211}"/>
    <cellStyle name="Normal 7 3 2 3 2 2" xfId="3331" xr:uid="{1A9C0D83-6E99-48D8-BD16-9FF71FB7DCF0}"/>
    <cellStyle name="Normal 7 3 2 3 2 2 2" xfId="3332" xr:uid="{5FF11216-ED44-4FB2-B000-90C798185627}"/>
    <cellStyle name="Normal 7 3 2 3 2 2 2 2" xfId="6061" xr:uid="{8CA1F456-1732-4559-A847-D50CEF5B2EDB}"/>
    <cellStyle name="Normal 7 3 2 3 2 2 2 2 2" xfId="10417" xr:uid="{7B11B617-3649-4952-8B08-76D4462F305C}"/>
    <cellStyle name="Normal 7 3 2 3 2 2 2 3" xfId="8037" xr:uid="{9F7D2209-B82F-4A8F-BAE3-4D5B9429ED2E}"/>
    <cellStyle name="Normal 7 3 2 3 2 2 3" xfId="4981" xr:uid="{F4F7DBAF-18BE-4881-953E-05A8EC22C211}"/>
    <cellStyle name="Normal 7 3 2 3 2 2 3 2" xfId="9337" xr:uid="{CC5CF4E8-8041-48F7-B5E1-B14DB6C9AF29}"/>
    <cellStyle name="Normal 7 3 2 3 2 2 4" xfId="8036" xr:uid="{CC3EEA3A-F80B-46F9-BE1A-5DA2FFB2E4CE}"/>
    <cellStyle name="Normal 7 3 2 3 2 3" xfId="3333" xr:uid="{3BDDF0AB-13F8-4E93-88EC-053DA01089B1}"/>
    <cellStyle name="Normal 7 3 2 3 2 3 2" xfId="5521" xr:uid="{4CFD3CD7-BCD7-4470-858F-2C8538D88F28}"/>
    <cellStyle name="Normal 7 3 2 3 2 3 2 2" xfId="9877" xr:uid="{F0925239-2BFC-4907-9DC6-4FD2D6011681}"/>
    <cellStyle name="Normal 7 3 2 3 2 3 3" xfId="8038" xr:uid="{718F6CC6-C1DD-4C3F-BA86-AA5D06C91E87}"/>
    <cellStyle name="Normal 7 3 2 3 2 4" xfId="4441" xr:uid="{7BA1EFB5-86D8-4AA1-B221-CFF316C531A8}"/>
    <cellStyle name="Normal 7 3 2 3 2 4 2" xfId="8797" xr:uid="{ACDCCBF1-7E7C-4138-915B-56B8A9FF2948}"/>
    <cellStyle name="Normal 7 3 2 3 2 5" xfId="8035" xr:uid="{9BA286D3-B918-490E-9732-CFFEE2753F82}"/>
    <cellStyle name="Normal 7 3 2 3 3" xfId="3334" xr:uid="{DB9A3A00-28B5-4B3F-945D-E644942DFADB}"/>
    <cellStyle name="Normal 7 3 2 3 3 2" xfId="3335" xr:uid="{4A767868-6023-4FB4-89FD-D3405C1BA4F6}"/>
    <cellStyle name="Normal 7 3 2 3 3 2 2" xfId="5791" xr:uid="{97EBC391-3B0E-4A21-B402-651627F4148A}"/>
    <cellStyle name="Normal 7 3 2 3 3 2 2 2" xfId="10147" xr:uid="{01372244-573E-47F0-825C-C7EB837492FF}"/>
    <cellStyle name="Normal 7 3 2 3 3 2 3" xfId="8040" xr:uid="{57DA027A-6FAC-4E2B-ABFB-143A7A6893BF}"/>
    <cellStyle name="Normal 7 3 2 3 3 3" xfId="4711" xr:uid="{343720AA-07C5-4C39-975E-898C61FF74BA}"/>
    <cellStyle name="Normal 7 3 2 3 3 3 2" xfId="9067" xr:uid="{7CD58302-0122-4095-96FE-D6347425C3D8}"/>
    <cellStyle name="Normal 7 3 2 3 3 4" xfId="8039" xr:uid="{0FCA8DAD-7543-4D12-A6B0-98B16646A794}"/>
    <cellStyle name="Normal 7 3 2 3 4" xfId="3336" xr:uid="{DCF2005A-95DB-409E-923A-AD435828BACB}"/>
    <cellStyle name="Normal 7 3 2 3 4 2" xfId="5251" xr:uid="{20655E23-1290-4B4A-BFF8-727773FA0C58}"/>
    <cellStyle name="Normal 7 3 2 3 4 2 2" xfId="9607" xr:uid="{962C16D0-B6DA-47A9-BCCC-BC6E369F79A9}"/>
    <cellStyle name="Normal 7 3 2 3 4 3" xfId="8041" xr:uid="{E19D70FE-6EE3-445A-9C0D-17AB758C738B}"/>
    <cellStyle name="Normal 7 3 2 3 5" xfId="4261" xr:uid="{49E3F057-6818-4500-9C07-1C1CC2034FDB}"/>
    <cellStyle name="Normal 7 3 2 3 5 2" xfId="8617" xr:uid="{E015454C-934B-41E4-ADE6-3C80E3D465C5}"/>
    <cellStyle name="Normal 7 3 2 3 6" xfId="8034" xr:uid="{534DFEEA-9D9F-4915-A011-5D443696BA90}"/>
    <cellStyle name="Normal 7 3 2 4" xfId="3337" xr:uid="{609AD159-4152-4E38-BC51-4D83AE352A22}"/>
    <cellStyle name="Normal 7 3 2 4 2" xfId="3338" xr:uid="{0D3FF459-7621-4DF9-8279-15123D9E7427}"/>
    <cellStyle name="Normal 7 3 2 4 2 2" xfId="3339" xr:uid="{7E34743E-8760-4342-94D1-587BDB99EE10}"/>
    <cellStyle name="Normal 7 3 2 4 2 2 2" xfId="5977" xr:uid="{9DA8F5F3-BA70-4F02-9E7C-A28536C8E49D}"/>
    <cellStyle name="Normal 7 3 2 4 2 2 2 2" xfId="10333" xr:uid="{7E701F3B-BFB1-446A-B11C-39D17CCDCD88}"/>
    <cellStyle name="Normal 7 3 2 4 2 2 3" xfId="8044" xr:uid="{20F3C366-D147-495D-B365-58E8FAC28133}"/>
    <cellStyle name="Normal 7 3 2 4 2 3" xfId="4897" xr:uid="{D25E4A8E-2CA3-4A93-BADC-E759957FC086}"/>
    <cellStyle name="Normal 7 3 2 4 2 3 2" xfId="9253" xr:uid="{5AB8F2E6-9FD4-48FE-AD6E-07D4A50736D7}"/>
    <cellStyle name="Normal 7 3 2 4 2 4" xfId="8043" xr:uid="{C2F8D16F-AE7A-4F00-9E1E-F6E6B61F7019}"/>
    <cellStyle name="Normal 7 3 2 4 3" xfId="3340" xr:uid="{049EF657-34B9-4C1E-A926-C6B87001D6E4}"/>
    <cellStyle name="Normal 7 3 2 4 3 2" xfId="5437" xr:uid="{4682E4C9-0434-41A9-BE7F-6B687029EEDC}"/>
    <cellStyle name="Normal 7 3 2 4 3 2 2" xfId="9793" xr:uid="{78B898ED-1931-4A5C-93CF-476F6377C35E}"/>
    <cellStyle name="Normal 7 3 2 4 3 3" xfId="8045" xr:uid="{39B3AABE-9085-4B9B-AD6F-CAE964762A88}"/>
    <cellStyle name="Normal 7 3 2 4 4" xfId="4357" xr:uid="{A192AA07-F4EC-4597-A8FE-2298433115AF}"/>
    <cellStyle name="Normal 7 3 2 4 4 2" xfId="8713" xr:uid="{1BD2DBB2-3065-4520-88C6-D90C1A138921}"/>
    <cellStyle name="Normal 7 3 2 4 5" xfId="8042" xr:uid="{CC638D02-B7DA-4308-B33B-96BE0179E8DA}"/>
    <cellStyle name="Normal 7 3 2 5" xfId="3341" xr:uid="{4181562C-E6F9-4F28-8184-79FC9C6E4F14}"/>
    <cellStyle name="Normal 7 3 2 5 2" xfId="3342" xr:uid="{E0D446E6-3839-4D57-8A0E-84FAF6641C08}"/>
    <cellStyle name="Normal 7 3 2 5 2 2" xfId="5707" xr:uid="{05DEC7E7-FB0B-4E91-83B3-BB4AE02B2387}"/>
    <cellStyle name="Normal 7 3 2 5 2 2 2" xfId="10063" xr:uid="{5295E3EC-96A4-4A8D-B692-8D5308C6552F}"/>
    <cellStyle name="Normal 7 3 2 5 2 3" xfId="8047" xr:uid="{65A99626-B34B-46F8-8219-BD0DDD0291B7}"/>
    <cellStyle name="Normal 7 3 2 5 3" xfId="4627" xr:uid="{4ECB66D1-CC49-40BC-8D96-14A08F0E3D40}"/>
    <cellStyle name="Normal 7 3 2 5 3 2" xfId="8983" xr:uid="{938F6B47-1786-4C7A-8E54-B1575E8B807F}"/>
    <cellStyle name="Normal 7 3 2 5 4" xfId="8046" xr:uid="{4C86D909-77DE-4543-85F0-4D0DAE4B9934}"/>
    <cellStyle name="Normal 7 3 2 6" xfId="3343" xr:uid="{CFB2CDBE-A3E2-4CB0-8B46-23E961012844}"/>
    <cellStyle name="Normal 7 3 2 6 2" xfId="5167" xr:uid="{0940FE2B-038B-4E25-AD61-8881DD97D6D9}"/>
    <cellStyle name="Normal 7 3 2 6 2 2" xfId="9523" xr:uid="{5009E1D6-851F-463F-A6A4-C4FA94815C05}"/>
    <cellStyle name="Normal 7 3 2 6 3" xfId="8048" xr:uid="{BD441FF3-38CA-4D52-924D-CA379C034BB8}"/>
    <cellStyle name="Normal 7 3 2 7" xfId="4081" xr:uid="{AB7DBAE0-6833-49F3-B8DA-0601E4402633}"/>
    <cellStyle name="Normal 7 3 2 7 2" xfId="8437" xr:uid="{40EFBC02-DC63-4F45-88B6-64129AAF8685}"/>
    <cellStyle name="Normal 7 3 2 8" xfId="8025" xr:uid="{77FFEB92-2EE8-437A-AA2B-E9AE23FEB259}"/>
    <cellStyle name="Normal 7 3 3" xfId="3344" xr:uid="{C453EE6C-F143-452E-B664-3E0327C8CE7F}"/>
    <cellStyle name="Normal 7 3 3 2" xfId="3345" xr:uid="{9A0424E1-6181-4CBA-BED2-224C1CDC7A3C}"/>
    <cellStyle name="Normal 7 3 3 2 2" xfId="3346" xr:uid="{93856BCC-0DE8-42D0-90CA-BF15F85C9DAD}"/>
    <cellStyle name="Normal 7 3 3 2 2 2" xfId="3347" xr:uid="{5E868069-5492-4487-8554-BAE2C1468C25}"/>
    <cellStyle name="Normal 7 3 3 2 2 2 2" xfId="6112" xr:uid="{48745D38-FB4B-44BA-8A82-3E0A0F50C9F8}"/>
    <cellStyle name="Normal 7 3 3 2 2 2 2 2" xfId="10468" xr:uid="{C9BCACA9-DB28-4947-8580-E553DEBB7943}"/>
    <cellStyle name="Normal 7 3 3 2 2 2 3" xfId="8052" xr:uid="{2B45C72A-FCBB-490D-B5FD-4DACEFE93F22}"/>
    <cellStyle name="Normal 7 3 3 2 2 3" xfId="5032" xr:uid="{BF9C72DD-B445-4D26-ACE2-9C9E023BAAC7}"/>
    <cellStyle name="Normal 7 3 3 2 2 3 2" xfId="9388" xr:uid="{251DEE1F-0330-457A-BE73-0E37EAD08B0B}"/>
    <cellStyle name="Normal 7 3 3 2 2 4" xfId="8051" xr:uid="{6D4F3BB2-D7F2-47CE-A7B6-204B00675E6D}"/>
    <cellStyle name="Normal 7 3 3 2 3" xfId="3348" xr:uid="{DBAEBD06-E48B-47CD-A519-F1A8B2FF706F}"/>
    <cellStyle name="Normal 7 3 3 2 3 2" xfId="5572" xr:uid="{C805C59E-E743-4CEC-880F-A82DD4AE807C}"/>
    <cellStyle name="Normal 7 3 3 2 3 2 2" xfId="9928" xr:uid="{4D7C635D-90C6-4673-8697-959E93139313}"/>
    <cellStyle name="Normal 7 3 3 2 3 3" xfId="8053" xr:uid="{F6CF32D5-7098-4B95-B346-BCA093FD7D10}"/>
    <cellStyle name="Normal 7 3 3 2 4" xfId="4492" xr:uid="{F6AC69C7-9AE2-4B9B-804E-C31ED06630DD}"/>
    <cellStyle name="Normal 7 3 3 2 4 2" xfId="8848" xr:uid="{C6A9D110-9F44-4DCF-B3CD-AE5331FAE63B}"/>
    <cellStyle name="Normal 7 3 3 2 5" xfId="8050" xr:uid="{94B1446E-971D-4394-80F2-13A6C8DE3FC2}"/>
    <cellStyle name="Normal 7 3 3 3" xfId="3349" xr:uid="{6C308891-8035-4D37-9509-74DC13802159}"/>
    <cellStyle name="Normal 7 3 3 3 2" xfId="3350" xr:uid="{DAABFDBC-AACB-451C-B1D2-2924DAF94320}"/>
    <cellStyle name="Normal 7 3 3 3 2 2" xfId="5842" xr:uid="{78DCFBB9-1468-4C8C-BA8F-F5A91381935A}"/>
    <cellStyle name="Normal 7 3 3 3 2 2 2" xfId="10198" xr:uid="{D489C796-66CF-44A9-AC88-E42F07B835DB}"/>
    <cellStyle name="Normal 7 3 3 3 2 3" xfId="8055" xr:uid="{7DAE6E5D-7A59-48E7-BBA9-5544F6AAA2C3}"/>
    <cellStyle name="Normal 7 3 3 3 3" xfId="4762" xr:uid="{29A28578-003A-46FE-81C3-85E25F608182}"/>
    <cellStyle name="Normal 7 3 3 3 3 2" xfId="9118" xr:uid="{8D32BE93-D6C2-45A3-A3E3-1B86F2C0DEF6}"/>
    <cellStyle name="Normal 7 3 3 3 4" xfId="8054" xr:uid="{087F5EED-CA43-4958-8A59-C8578FC9A142}"/>
    <cellStyle name="Normal 7 3 3 4" xfId="3351" xr:uid="{245E6DC4-01FF-4D99-A5D8-9F129AE3C96C}"/>
    <cellStyle name="Normal 7 3 3 4 2" xfId="5302" xr:uid="{441F2E51-1549-4450-8770-4717F7C1025E}"/>
    <cellStyle name="Normal 7 3 3 4 2 2" xfId="9658" xr:uid="{CE0A4CB8-D279-4483-9730-4AB9953A101B}"/>
    <cellStyle name="Normal 7 3 3 4 3" xfId="8056" xr:uid="{744BD166-68B0-4433-83C7-93668C1050E4}"/>
    <cellStyle name="Normal 7 3 3 5" xfId="4132" xr:uid="{084881AD-A2BB-4974-8ADA-1EE54D6A765D}"/>
    <cellStyle name="Normal 7 3 3 5 2" xfId="8488" xr:uid="{90B6E89E-F782-4EDB-B5F8-088D3592FF31}"/>
    <cellStyle name="Normal 7 3 3 6" xfId="8049" xr:uid="{9AD16959-D3C2-458A-8562-70D17B7D580D}"/>
    <cellStyle name="Normal 7 3 4" xfId="3352" xr:uid="{00EF0E04-4E67-4A94-866E-13388FE89C86}"/>
    <cellStyle name="Normal 7 3 4 2" xfId="3353" xr:uid="{544D95D4-8C93-4AD9-8F78-D59E8866BEFF}"/>
    <cellStyle name="Normal 7 3 4 2 2" xfId="3354" xr:uid="{11E2CC9A-8BA6-4AC0-907A-FCDF7283EB98}"/>
    <cellStyle name="Normal 7 3 4 2 2 2" xfId="3355" xr:uid="{52A52843-14BC-494F-997C-92AF7122838B}"/>
    <cellStyle name="Normal 7 3 4 2 2 2 2" xfId="6060" xr:uid="{C35D850D-8255-44D5-AE48-6665E6808039}"/>
    <cellStyle name="Normal 7 3 4 2 2 2 2 2" xfId="10416" xr:uid="{000A21FA-8BE6-4EAD-85DE-0A976AA434DC}"/>
    <cellStyle name="Normal 7 3 4 2 2 2 3" xfId="8060" xr:uid="{E6F12789-3571-43EA-BAD2-257F5979D25B}"/>
    <cellStyle name="Normal 7 3 4 2 2 3" xfId="4980" xr:uid="{ADC3DEF9-4142-4783-A6B5-1CF797FF6FC0}"/>
    <cellStyle name="Normal 7 3 4 2 2 3 2" xfId="9336" xr:uid="{3383DCAD-4700-44F5-BB17-440478877414}"/>
    <cellStyle name="Normal 7 3 4 2 2 4" xfId="8059" xr:uid="{0272C2AA-1BC4-4F9B-9497-B4274D875D08}"/>
    <cellStyle name="Normal 7 3 4 2 3" xfId="3356" xr:uid="{21A3E679-F2AE-4318-A9A9-F4BE08D494EE}"/>
    <cellStyle name="Normal 7 3 4 2 3 2" xfId="5520" xr:uid="{51599AC3-73DB-4654-B01E-D80F5A94839B}"/>
    <cellStyle name="Normal 7 3 4 2 3 2 2" xfId="9876" xr:uid="{65BFB371-D78B-427E-902A-6DC4C8808AA7}"/>
    <cellStyle name="Normal 7 3 4 2 3 3" xfId="8061" xr:uid="{50FCA01A-C9D8-40F3-B363-0B62F6EE8F85}"/>
    <cellStyle name="Normal 7 3 4 2 4" xfId="4440" xr:uid="{37B89635-7A14-47A5-B45A-C53605549375}"/>
    <cellStyle name="Normal 7 3 4 2 4 2" xfId="8796" xr:uid="{69BC963F-3035-4ABF-B6DD-BEDAE3528AF5}"/>
    <cellStyle name="Normal 7 3 4 2 5" xfId="8058" xr:uid="{92BBCBC2-3F06-49E6-BF7B-C0D176E6F4AE}"/>
    <cellStyle name="Normal 7 3 4 3" xfId="3357" xr:uid="{FD40D990-1BA1-4EC4-AFAC-90CE236F8E2C}"/>
    <cellStyle name="Normal 7 3 4 3 2" xfId="3358" xr:uid="{DAB99FDA-3295-4475-B05F-7CAE2FEE0B30}"/>
    <cellStyle name="Normal 7 3 4 3 2 2" xfId="5790" xr:uid="{37976330-FBCD-4812-BBDA-64F3DACBD68A}"/>
    <cellStyle name="Normal 7 3 4 3 2 2 2" xfId="10146" xr:uid="{8647A1DC-7392-4867-856F-7764355077D8}"/>
    <cellStyle name="Normal 7 3 4 3 2 3" xfId="8063" xr:uid="{BD690F5D-431E-4D4C-8AFA-33922DC2C6B3}"/>
    <cellStyle name="Normal 7 3 4 3 3" xfId="4710" xr:uid="{6C6C4D0B-0913-425A-971D-3C06C4B7429F}"/>
    <cellStyle name="Normal 7 3 4 3 3 2" xfId="9066" xr:uid="{B9CA1036-1A4F-413A-AE3F-4D83286BFE33}"/>
    <cellStyle name="Normal 7 3 4 3 4" xfId="8062" xr:uid="{9D8CD48A-4AD8-47FD-9D49-B28B2BA6424A}"/>
    <cellStyle name="Normal 7 3 4 4" xfId="3359" xr:uid="{CDA35862-14BF-4450-87B1-59FA7F5FB636}"/>
    <cellStyle name="Normal 7 3 4 4 2" xfId="5250" xr:uid="{8FFD7004-D120-41C7-893D-35AF867D1C48}"/>
    <cellStyle name="Normal 7 3 4 4 2 2" xfId="9606" xr:uid="{69835B97-D2E2-45D2-87EE-DCBC9EF382F7}"/>
    <cellStyle name="Normal 7 3 4 4 3" xfId="8064" xr:uid="{D60869F4-B86B-4527-B977-BDB2BCE33EA7}"/>
    <cellStyle name="Normal 7 3 4 5" xfId="4260" xr:uid="{5DBB0A9F-9972-4637-BEB4-D6583D2D5F42}"/>
    <cellStyle name="Normal 7 3 4 5 2" xfId="8616" xr:uid="{6AE33FC8-AA61-45FC-931E-4AFBCACEFE98}"/>
    <cellStyle name="Normal 7 3 4 6" xfId="8057" xr:uid="{1AE5DB22-833F-4748-BA6C-9F5299437B93}"/>
    <cellStyle name="Normal 7 3 5" xfId="3360" xr:uid="{D098993B-0995-4956-B033-2E4DF5C1E2B9}"/>
    <cellStyle name="Normal 7 3 5 2" xfId="3361" xr:uid="{BBA4FA6D-76DF-4B74-A0BC-181265D341DF}"/>
    <cellStyle name="Normal 7 3 5 2 2" xfId="3362" xr:uid="{C91D9F81-D12E-4DA4-8BDC-1FCCA47BA428}"/>
    <cellStyle name="Normal 7 3 5 2 2 2" xfId="5932" xr:uid="{9DFBC307-6926-4E66-AC68-98F7DF1AE1D2}"/>
    <cellStyle name="Normal 7 3 5 2 2 2 2" xfId="10288" xr:uid="{9885BA66-3474-4823-81AD-F07FDB4DBD45}"/>
    <cellStyle name="Normal 7 3 5 2 2 3" xfId="8067" xr:uid="{D3DA322E-6B5E-41BB-88A2-629EA8A239A8}"/>
    <cellStyle name="Normal 7 3 5 2 3" xfId="4852" xr:uid="{5B09DEF5-1450-4FA0-A400-B63A6ABF0111}"/>
    <cellStyle name="Normal 7 3 5 2 3 2" xfId="9208" xr:uid="{5DFC492D-F7B7-42F1-AC33-754BC071CB86}"/>
    <cellStyle name="Normal 7 3 5 2 4" xfId="8066" xr:uid="{7299A55E-73BF-4F48-B5E3-E29678EF5D3F}"/>
    <cellStyle name="Normal 7 3 5 3" xfId="3363" xr:uid="{96036F17-8A9B-4D30-9CB9-27556CB90D85}"/>
    <cellStyle name="Normal 7 3 5 3 2" xfId="5392" xr:uid="{3E8A0E2E-8464-4D5E-AF6B-FAEA17602ACD}"/>
    <cellStyle name="Normal 7 3 5 3 2 2" xfId="9748" xr:uid="{A43C9094-A996-4146-BFD2-E80CCBC92A06}"/>
    <cellStyle name="Normal 7 3 5 3 3" xfId="8068" xr:uid="{7347CBA0-D6DD-44A1-B31F-5C3DE97626A5}"/>
    <cellStyle name="Normal 7 3 5 4" xfId="4312" xr:uid="{EE56A691-2AE4-486F-9895-C480DF395C12}"/>
    <cellStyle name="Normal 7 3 5 4 2" xfId="8668" xr:uid="{E4ACEF78-EA71-4C69-A0DE-7F54AD81B296}"/>
    <cellStyle name="Normal 7 3 5 5" xfId="8065" xr:uid="{1C00D716-756F-47E1-909B-409646966CA3}"/>
    <cellStyle name="Normal 7 3 6" xfId="3364" xr:uid="{3263E638-3CD6-46CE-8483-5616AA411E43}"/>
    <cellStyle name="Normal 7 3 6 2" xfId="3365" xr:uid="{11E51ED4-713A-4F39-9FD9-22C4194E47A8}"/>
    <cellStyle name="Normal 7 3 6 2 2" xfId="5662" xr:uid="{97722491-DBCF-44C4-AD5A-6822FD6B6C36}"/>
    <cellStyle name="Normal 7 3 6 2 2 2" xfId="10018" xr:uid="{D2224751-13E1-4937-AFCD-A46CF239E153}"/>
    <cellStyle name="Normal 7 3 6 2 3" xfId="8070" xr:uid="{3CC5466B-43F5-4D18-A2ED-8FF62E4F96E2}"/>
    <cellStyle name="Normal 7 3 6 3" xfId="4582" xr:uid="{51497C07-6A7C-4D8E-9325-C0579BEE53CA}"/>
    <cellStyle name="Normal 7 3 6 3 2" xfId="8938" xr:uid="{3355B0E7-122C-40AF-A637-18950591D122}"/>
    <cellStyle name="Normal 7 3 6 4" xfId="8069" xr:uid="{65525BF8-B64D-464F-9D20-A6DA2970C732}"/>
    <cellStyle name="Normal 7 3 7" xfId="3366" xr:uid="{81AE4C54-50E2-456E-8B2F-72324F9BF2A8}"/>
    <cellStyle name="Normal 7 3 7 2" xfId="5122" xr:uid="{02E3D024-7C61-4C5A-AD0E-C19874C11EE9}"/>
    <cellStyle name="Normal 7 3 7 2 2" xfId="9478" xr:uid="{F6D624AC-F748-4724-931B-3E5942CA3BD3}"/>
    <cellStyle name="Normal 7 3 7 3" xfId="8071" xr:uid="{CEB5FD0C-465E-4D4E-8ECB-DED90CCD6125}"/>
    <cellStyle name="Normal 7 3 8" xfId="4080" xr:uid="{3CD7C2CE-AC69-4E64-837B-AFD5456B59BF}"/>
    <cellStyle name="Normal 7 3 8 2" xfId="8436" xr:uid="{3C63D082-3712-4C45-90D1-6B2D597A523E}"/>
    <cellStyle name="Normal 7 3 9" xfId="8024" xr:uid="{279C1264-2E36-4F6A-A12D-3312746DC0DC}"/>
    <cellStyle name="Normal 7 4" xfId="3367" xr:uid="{2170C30A-0DA8-4CE1-86C9-2DCCE77FE74A}"/>
    <cellStyle name="Normal 7 4 2" xfId="3368" xr:uid="{C0B790B3-20A4-44D1-8C8C-139A1832A62B}"/>
    <cellStyle name="Normal 7 4 2 2" xfId="3369" xr:uid="{F7051F60-07D7-45F4-914E-832AD67EB540}"/>
    <cellStyle name="Normal 7 4 2 2 2" xfId="3370" xr:uid="{2749BE14-01DB-45A7-A8CA-50DFFEBF750A}"/>
    <cellStyle name="Normal 7 4 2 2 2 2" xfId="3371" xr:uid="{C98A335A-923C-4458-A94D-912905BE5BAB}"/>
    <cellStyle name="Normal 7 4 2 2 2 2 2" xfId="3372" xr:uid="{3B096475-3C6A-4B8C-A108-3A780B6153D5}"/>
    <cellStyle name="Normal 7 4 2 2 2 2 2 2" xfId="6158" xr:uid="{4F06700C-3CE0-4E31-99E3-7A5F065C1EF7}"/>
    <cellStyle name="Normal 7 4 2 2 2 2 2 2 2" xfId="10514" xr:uid="{53928833-D8C2-4692-9EB1-24434ADEB798}"/>
    <cellStyle name="Normal 7 4 2 2 2 2 2 3" xfId="8077" xr:uid="{9755E6E0-4C92-4133-B5B3-00FC166675E3}"/>
    <cellStyle name="Normal 7 4 2 2 2 2 3" xfId="5078" xr:uid="{DFB3CD68-1D02-4BCA-8C44-60D123A9F904}"/>
    <cellStyle name="Normal 7 4 2 2 2 2 3 2" xfId="9434" xr:uid="{A24C17E7-0CC8-4C82-BBB1-B8F646FCCD25}"/>
    <cellStyle name="Normal 7 4 2 2 2 2 4" xfId="8076" xr:uid="{E9F67F98-EF64-436E-AA4D-F092A725F9AA}"/>
    <cellStyle name="Normal 7 4 2 2 2 3" xfId="3373" xr:uid="{60277DBB-6F45-420E-9E6A-33919B548F80}"/>
    <cellStyle name="Normal 7 4 2 2 2 3 2" xfId="5618" xr:uid="{46CDD652-100A-4F7B-A20B-FD0FAE092D37}"/>
    <cellStyle name="Normal 7 4 2 2 2 3 2 2" xfId="9974" xr:uid="{BFE98421-ED6B-4DA3-985E-DCB5BDE468A1}"/>
    <cellStyle name="Normal 7 4 2 2 2 3 3" xfId="8078" xr:uid="{A1A29F4D-6A97-49A0-B42A-77D42B5098E9}"/>
    <cellStyle name="Normal 7 4 2 2 2 4" xfId="4538" xr:uid="{DAFB9F20-F2FA-4685-8CFD-29155A167DE5}"/>
    <cellStyle name="Normal 7 4 2 2 2 4 2" xfId="8894" xr:uid="{742C2E64-0CBF-4CF8-84C2-FCED3BBE980E}"/>
    <cellStyle name="Normal 7 4 2 2 2 5" xfId="8075" xr:uid="{4A4C3450-DEFE-4FDA-89AD-FEB667E9FE87}"/>
    <cellStyle name="Normal 7 4 2 2 3" xfId="3374" xr:uid="{799411AD-22AC-41CE-9FE0-525A9C749FA7}"/>
    <cellStyle name="Normal 7 4 2 2 3 2" xfId="3375" xr:uid="{DF6BBC4F-E09C-4743-B798-1378F31D7197}"/>
    <cellStyle name="Normal 7 4 2 2 3 2 2" xfId="5888" xr:uid="{98026C34-CB48-453B-A21B-2DE53B487AFB}"/>
    <cellStyle name="Normal 7 4 2 2 3 2 2 2" xfId="10244" xr:uid="{5286B3AB-A296-4443-A9BB-6ECC985A7211}"/>
    <cellStyle name="Normal 7 4 2 2 3 2 3" xfId="8080" xr:uid="{502BFF21-B7B0-41FF-8E08-85384AEF5904}"/>
    <cellStyle name="Normal 7 4 2 2 3 3" xfId="4808" xr:uid="{05559E90-A600-4A6C-8673-716899B88BDF}"/>
    <cellStyle name="Normal 7 4 2 2 3 3 2" xfId="9164" xr:uid="{7E35DC3B-06E4-49A8-928E-6DDCEB8626D2}"/>
    <cellStyle name="Normal 7 4 2 2 3 4" xfId="8079" xr:uid="{81851450-6454-454E-B794-A07C5C711790}"/>
    <cellStyle name="Normal 7 4 2 2 4" xfId="3376" xr:uid="{DA983B95-AF6E-4FBD-9B1A-07D389412B1A}"/>
    <cellStyle name="Normal 7 4 2 2 4 2" xfId="5348" xr:uid="{10436B48-EC90-461B-8178-566B574333FF}"/>
    <cellStyle name="Normal 7 4 2 2 4 2 2" xfId="9704" xr:uid="{2ADAD34D-CE0A-480A-A908-121F8ACFFB72}"/>
    <cellStyle name="Normal 7 4 2 2 4 3" xfId="8081" xr:uid="{1D817B3D-B29D-4CFB-B37B-02104ADC2ED5}"/>
    <cellStyle name="Normal 7 4 2 2 5" xfId="4178" xr:uid="{D9A1B3D0-D3F6-42A0-87F9-BD362DFF4C67}"/>
    <cellStyle name="Normal 7 4 2 2 5 2" xfId="8534" xr:uid="{9E94CAED-75B4-482B-8C61-5338652A9194}"/>
    <cellStyle name="Normal 7 4 2 2 6" xfId="8074" xr:uid="{428B24B5-B2B7-4A3F-8100-FBB510644FCA}"/>
    <cellStyle name="Normal 7 4 2 3" xfId="3377" xr:uid="{C3F234B2-F81C-4A8D-8286-79E7A49675C4}"/>
    <cellStyle name="Normal 7 4 2 3 2" xfId="3378" xr:uid="{E776FF69-87A3-47AF-9F58-C4E9D8EDB2B6}"/>
    <cellStyle name="Normal 7 4 2 3 2 2" xfId="3379" xr:uid="{E9AEAF6A-9ACC-4D0A-96E4-30A0AD117C15}"/>
    <cellStyle name="Normal 7 4 2 3 2 2 2" xfId="3380" xr:uid="{4D2DF4F7-3E34-4D8F-9317-C6DD91E61F5E}"/>
    <cellStyle name="Normal 7 4 2 3 2 2 2 2" xfId="6063" xr:uid="{0EB156A2-9681-4CD5-B2AD-5FAC56665514}"/>
    <cellStyle name="Normal 7 4 2 3 2 2 2 2 2" xfId="10419" xr:uid="{0B77A447-52FE-4390-9BBA-CA3B6787D2FC}"/>
    <cellStyle name="Normal 7 4 2 3 2 2 2 3" xfId="8085" xr:uid="{4F9F7D65-5B9F-40F9-950C-CE5850085769}"/>
    <cellStyle name="Normal 7 4 2 3 2 2 3" xfId="4983" xr:uid="{819F1332-0E39-4218-BF15-9F698014FBA0}"/>
    <cellStyle name="Normal 7 4 2 3 2 2 3 2" xfId="9339" xr:uid="{390FB239-1398-4774-AF05-299169F60756}"/>
    <cellStyle name="Normal 7 4 2 3 2 2 4" xfId="8084" xr:uid="{390E8016-040B-4C12-A92F-7FC178EA2B06}"/>
    <cellStyle name="Normal 7 4 2 3 2 3" xfId="3381" xr:uid="{C64F6CF4-116E-4617-B22A-6A99AA37937D}"/>
    <cellStyle name="Normal 7 4 2 3 2 3 2" xfId="5523" xr:uid="{0CD6405A-6B47-4698-8D3B-C7347E32AA28}"/>
    <cellStyle name="Normal 7 4 2 3 2 3 2 2" xfId="9879" xr:uid="{22D18EF6-F73B-4753-9B1C-F92C58FAC216}"/>
    <cellStyle name="Normal 7 4 2 3 2 3 3" xfId="8086" xr:uid="{03E0086C-A61C-4470-BDAA-0E497626E703}"/>
    <cellStyle name="Normal 7 4 2 3 2 4" xfId="4443" xr:uid="{4004CF43-109A-4071-BFE1-DAC1887F9689}"/>
    <cellStyle name="Normal 7 4 2 3 2 4 2" xfId="8799" xr:uid="{62AF6CDE-B29B-4C3E-B5C6-BD9E8E637C0F}"/>
    <cellStyle name="Normal 7 4 2 3 2 5" xfId="8083" xr:uid="{DB81DF2C-E586-4894-8E7A-0A878036BB22}"/>
    <cellStyle name="Normal 7 4 2 3 3" xfId="3382" xr:uid="{1913F033-706A-4E2B-92F5-B0CA8FF338DD}"/>
    <cellStyle name="Normal 7 4 2 3 3 2" xfId="3383" xr:uid="{F367CDAB-7EEC-466E-A340-3E65E5E4FFF7}"/>
    <cellStyle name="Normal 7 4 2 3 3 2 2" xfId="5793" xr:uid="{5EEC9FB0-8ED4-48CD-8AEC-609F19B7D195}"/>
    <cellStyle name="Normal 7 4 2 3 3 2 2 2" xfId="10149" xr:uid="{ADEB0C67-8A47-41A4-9059-284064DE8F29}"/>
    <cellStyle name="Normal 7 4 2 3 3 2 3" xfId="8088" xr:uid="{4118C531-1518-4E9A-B05B-BF720BA36AC8}"/>
    <cellStyle name="Normal 7 4 2 3 3 3" xfId="4713" xr:uid="{146BFF35-2B20-4D12-9F55-F275287B27E0}"/>
    <cellStyle name="Normal 7 4 2 3 3 3 2" xfId="9069" xr:uid="{D4BDA286-D7D0-40A8-9B61-2679E022541B}"/>
    <cellStyle name="Normal 7 4 2 3 3 4" xfId="8087" xr:uid="{B744F214-1F59-4558-88DE-4917BD3A9E38}"/>
    <cellStyle name="Normal 7 4 2 3 4" xfId="3384" xr:uid="{AD46FA8E-027D-4941-B784-B2A1EA553827}"/>
    <cellStyle name="Normal 7 4 2 3 4 2" xfId="5253" xr:uid="{6DF6042A-416A-4815-8848-A8F56344D348}"/>
    <cellStyle name="Normal 7 4 2 3 4 2 2" xfId="9609" xr:uid="{E59A9B48-AD76-4D55-BCE7-654BBD17E55F}"/>
    <cellStyle name="Normal 7 4 2 3 4 3" xfId="8089" xr:uid="{7563FB81-533E-4FD9-BC93-3D9097555CC2}"/>
    <cellStyle name="Normal 7 4 2 3 5" xfId="4263" xr:uid="{7A3F21C2-AFAF-4F8F-BFF4-D5509FEB243F}"/>
    <cellStyle name="Normal 7 4 2 3 5 2" xfId="8619" xr:uid="{19A19AF5-7357-4842-8EDA-7C46C6A74A38}"/>
    <cellStyle name="Normal 7 4 2 3 6" xfId="8082" xr:uid="{DB32D6BE-4BCA-4415-BD22-E3672BCE6A98}"/>
    <cellStyle name="Normal 7 4 2 4" xfId="3385" xr:uid="{6BD64405-94A5-4AA9-9E5C-513F3BAB9E10}"/>
    <cellStyle name="Normal 7 4 2 4 2" xfId="3386" xr:uid="{C8648996-6224-4A21-ACBE-341E4441C382}"/>
    <cellStyle name="Normal 7 4 2 4 2 2" xfId="3387" xr:uid="{2D928665-505B-4DB6-881C-31FD7E2F1483}"/>
    <cellStyle name="Normal 7 4 2 4 2 2 2" xfId="5978" xr:uid="{29FD9739-9ED7-4A3D-8733-6267F23BFB35}"/>
    <cellStyle name="Normal 7 4 2 4 2 2 2 2" xfId="10334" xr:uid="{6344EDD7-31C9-42A9-BFF7-307C390D873B}"/>
    <cellStyle name="Normal 7 4 2 4 2 2 3" xfId="8092" xr:uid="{EED3B984-91DF-4B10-AF27-2053E7BAD692}"/>
    <cellStyle name="Normal 7 4 2 4 2 3" xfId="4898" xr:uid="{80D73A98-B095-4EA1-88CA-B34B6B2BC292}"/>
    <cellStyle name="Normal 7 4 2 4 2 3 2" xfId="9254" xr:uid="{0097A662-3793-4B1E-8F02-1BAF8E75AA31}"/>
    <cellStyle name="Normal 7 4 2 4 2 4" xfId="8091" xr:uid="{32F96DD0-C018-4D17-A75D-799F4D225054}"/>
    <cellStyle name="Normal 7 4 2 4 3" xfId="3388" xr:uid="{67C5981B-4BAE-465C-B51E-27889644083C}"/>
    <cellStyle name="Normal 7 4 2 4 3 2" xfId="5438" xr:uid="{C0F3BC2B-24BF-4578-A73E-5EA903CFC544}"/>
    <cellStyle name="Normal 7 4 2 4 3 2 2" xfId="9794" xr:uid="{84993B81-8974-4951-BE4C-86DF1663AA4E}"/>
    <cellStyle name="Normal 7 4 2 4 3 3" xfId="8093" xr:uid="{93F97FF7-2AB8-4146-A136-1E741CDFB695}"/>
    <cellStyle name="Normal 7 4 2 4 4" xfId="4358" xr:uid="{57925854-5177-4A04-9885-B99E13D71410}"/>
    <cellStyle name="Normal 7 4 2 4 4 2" xfId="8714" xr:uid="{5343808A-A14A-4BAC-88D7-68BD12F60F28}"/>
    <cellStyle name="Normal 7 4 2 4 5" xfId="8090" xr:uid="{7EEAA5E5-C111-414B-9C10-43ADE8B3F632}"/>
    <cellStyle name="Normal 7 4 2 5" xfId="3389" xr:uid="{C34FBF87-BA7F-4988-AD6E-76E81F8AE89A}"/>
    <cellStyle name="Normal 7 4 2 5 2" xfId="3390" xr:uid="{9399672C-7D44-494A-A180-B8C559F44FBE}"/>
    <cellStyle name="Normal 7 4 2 5 2 2" xfId="5708" xr:uid="{807F72F1-4410-49C5-82FC-0883C54017C8}"/>
    <cellStyle name="Normal 7 4 2 5 2 2 2" xfId="10064" xr:uid="{8F3C6FA7-CEAF-49A1-9C23-5AF9320A890F}"/>
    <cellStyle name="Normal 7 4 2 5 2 3" xfId="8095" xr:uid="{3B60DEF6-2C00-4A2F-B466-36234C922EE1}"/>
    <cellStyle name="Normal 7 4 2 5 3" xfId="4628" xr:uid="{0F55926F-569B-49AD-8BD0-E7CDE75CA2B6}"/>
    <cellStyle name="Normal 7 4 2 5 3 2" xfId="8984" xr:uid="{E9381FEB-323F-486A-9DD1-2887AB795084}"/>
    <cellStyle name="Normal 7 4 2 5 4" xfId="8094" xr:uid="{5CD02A84-F0CE-4E67-8928-375D09BA38E8}"/>
    <cellStyle name="Normal 7 4 2 6" xfId="3391" xr:uid="{67CECE0F-606D-4672-BD00-A6605EE51191}"/>
    <cellStyle name="Normal 7 4 2 6 2" xfId="5168" xr:uid="{37909013-B3CF-4278-B4FD-534854B390F5}"/>
    <cellStyle name="Normal 7 4 2 6 2 2" xfId="9524" xr:uid="{EAD08B1E-E318-4F4E-97AF-999E56FCE6FA}"/>
    <cellStyle name="Normal 7 4 2 6 3" xfId="8096" xr:uid="{18E78E1D-F74C-4B1B-94F3-2E697A1CB4D2}"/>
    <cellStyle name="Normal 7 4 2 7" xfId="4083" xr:uid="{5DEF2E69-4251-4485-8AB8-2F78A7574A00}"/>
    <cellStyle name="Normal 7 4 2 7 2" xfId="8439" xr:uid="{EACFE5E3-66FD-4CAA-96CA-4A6FF39A4420}"/>
    <cellStyle name="Normal 7 4 2 8" xfId="8073" xr:uid="{759DBBE8-7346-4134-9A85-57A1FE088753}"/>
    <cellStyle name="Normal 7 4 3" xfId="3392" xr:uid="{7270AE3A-09A1-4A98-99B9-EAC0C033A221}"/>
    <cellStyle name="Normal 7 4 3 2" xfId="3393" xr:uid="{7D2BB4C2-83BD-411C-A962-3BC33393A6FA}"/>
    <cellStyle name="Normal 7 4 3 2 2" xfId="3394" xr:uid="{C355203F-72CA-49D5-9053-A2A8B39B4E9A}"/>
    <cellStyle name="Normal 7 4 3 2 2 2" xfId="3395" xr:uid="{8C26BB78-9B69-44C2-B940-81553A634FF8}"/>
    <cellStyle name="Normal 7 4 3 2 2 2 2" xfId="6113" xr:uid="{8C07BDFB-D975-41A3-BC3E-06C97AB279D4}"/>
    <cellStyle name="Normal 7 4 3 2 2 2 2 2" xfId="10469" xr:uid="{79DF57C6-E86F-45E5-A122-F874A5AA6DCB}"/>
    <cellStyle name="Normal 7 4 3 2 2 2 3" xfId="8100" xr:uid="{3F4172AF-325F-434C-8CBE-6EA50EE4D6E6}"/>
    <cellStyle name="Normal 7 4 3 2 2 3" xfId="5033" xr:uid="{C33718C4-15B8-43AC-9C0A-4C6CFCEE60AA}"/>
    <cellStyle name="Normal 7 4 3 2 2 3 2" xfId="9389" xr:uid="{2BCFC287-49C7-410C-AD35-7E8948A6C711}"/>
    <cellStyle name="Normal 7 4 3 2 2 4" xfId="8099" xr:uid="{71DA10A4-47A0-4ED7-B096-E55874E17E4C}"/>
    <cellStyle name="Normal 7 4 3 2 3" xfId="3396" xr:uid="{9C87E9DA-3A39-4D78-803B-F813F545DFFC}"/>
    <cellStyle name="Normal 7 4 3 2 3 2" xfId="5573" xr:uid="{C8E4EDC1-9B6D-4E07-9EC4-87EA08D90DF6}"/>
    <cellStyle name="Normal 7 4 3 2 3 2 2" xfId="9929" xr:uid="{6215227F-350E-48C1-8212-363A1C52B18F}"/>
    <cellStyle name="Normal 7 4 3 2 3 3" xfId="8101" xr:uid="{60F03BCA-FAFC-47CB-B0B1-4F4BCBF2BCEB}"/>
    <cellStyle name="Normal 7 4 3 2 4" xfId="4493" xr:uid="{5BFF71AF-C4B4-4D52-A946-24BEDFDE16F3}"/>
    <cellStyle name="Normal 7 4 3 2 4 2" xfId="8849" xr:uid="{BD7582E6-8A0A-42E2-A976-5FDFA26821DC}"/>
    <cellStyle name="Normal 7 4 3 2 5" xfId="8098" xr:uid="{4FFBA550-5242-4C9E-BCC1-9A0D07DC77A8}"/>
    <cellStyle name="Normal 7 4 3 3" xfId="3397" xr:uid="{1E204425-D1B4-46E1-8E8A-C25D1E887DE6}"/>
    <cellStyle name="Normal 7 4 3 3 2" xfId="3398" xr:uid="{33FB31CE-BFDB-46A6-A94A-662A3D332E9B}"/>
    <cellStyle name="Normal 7 4 3 3 2 2" xfId="5843" xr:uid="{C59F0928-940E-40A6-8552-813E56D2A615}"/>
    <cellStyle name="Normal 7 4 3 3 2 2 2" xfId="10199" xr:uid="{23A6759A-FFA3-4C86-B1D7-222A37C02A89}"/>
    <cellStyle name="Normal 7 4 3 3 2 3" xfId="8103" xr:uid="{9E5AB574-EDC4-40DB-A228-B7AFCE117D04}"/>
    <cellStyle name="Normal 7 4 3 3 3" xfId="4763" xr:uid="{43743043-A3B1-4980-B98D-BEC4B4293438}"/>
    <cellStyle name="Normal 7 4 3 3 3 2" xfId="9119" xr:uid="{2FF4B43F-1232-4D3E-A131-6D90B06B0812}"/>
    <cellStyle name="Normal 7 4 3 3 4" xfId="8102" xr:uid="{19D562E9-5873-445C-83FE-1F2B3D798401}"/>
    <cellStyle name="Normal 7 4 3 4" xfId="3399" xr:uid="{23A549BB-C45F-48C8-BFF3-C99D88CBCF2E}"/>
    <cellStyle name="Normal 7 4 3 4 2" xfId="5303" xr:uid="{F7EAE66A-6DA3-4066-8559-D13B7EC00958}"/>
    <cellStyle name="Normal 7 4 3 4 2 2" xfId="9659" xr:uid="{17840FB7-CAC7-4530-A5AF-90B09A4412A6}"/>
    <cellStyle name="Normal 7 4 3 4 3" xfId="8104" xr:uid="{2ABB4F06-EA0A-4F7B-9C89-366C9DD32437}"/>
    <cellStyle name="Normal 7 4 3 5" xfId="4133" xr:uid="{0C15ABDD-6CD3-4C0A-9694-ED8438E5F177}"/>
    <cellStyle name="Normal 7 4 3 5 2" xfId="8489" xr:uid="{4DEBA879-D7BB-454D-8896-68349AADD11E}"/>
    <cellStyle name="Normal 7 4 3 6" xfId="8097" xr:uid="{0FCA6665-E6A5-43BC-9E6D-2ED9AA1A018F}"/>
    <cellStyle name="Normal 7 4 4" xfId="3400" xr:uid="{8E1E4A1E-58C3-4035-84CA-10C9B72FF4E6}"/>
    <cellStyle name="Normal 7 4 4 2" xfId="3401" xr:uid="{BF959D92-C59A-4618-BB67-30AC3EF82991}"/>
    <cellStyle name="Normal 7 4 4 2 2" xfId="3402" xr:uid="{F746E8DB-4CC7-42BF-AB5E-95C70AFC867E}"/>
    <cellStyle name="Normal 7 4 4 2 2 2" xfId="3403" xr:uid="{5CAB3835-66D4-4294-9C70-A495386F0C89}"/>
    <cellStyle name="Normal 7 4 4 2 2 2 2" xfId="6062" xr:uid="{66CF1DCC-F25E-4961-B3D2-B074A0D5DBA7}"/>
    <cellStyle name="Normal 7 4 4 2 2 2 2 2" xfId="10418" xr:uid="{4A8834F1-B745-46A2-9DDD-C807082B803B}"/>
    <cellStyle name="Normal 7 4 4 2 2 2 3" xfId="8108" xr:uid="{0AA8F19C-E74F-4AEE-A8D9-5EDE9D4624C6}"/>
    <cellStyle name="Normal 7 4 4 2 2 3" xfId="4982" xr:uid="{318ACB3A-DEE5-4AE1-934C-0825C54F438B}"/>
    <cellStyle name="Normal 7 4 4 2 2 3 2" xfId="9338" xr:uid="{7DF6816A-9FA2-4383-9B59-FF0176DFDAE0}"/>
    <cellStyle name="Normal 7 4 4 2 2 4" xfId="8107" xr:uid="{19947568-CBBA-42D4-A74F-5EE0247C4AE2}"/>
    <cellStyle name="Normal 7 4 4 2 3" xfId="3404" xr:uid="{6237D899-768F-41DA-8337-AAB517EB6104}"/>
    <cellStyle name="Normal 7 4 4 2 3 2" xfId="5522" xr:uid="{E4D247B4-0132-48F2-8A6D-99AFC46143DA}"/>
    <cellStyle name="Normal 7 4 4 2 3 2 2" xfId="9878" xr:uid="{C93AA8E3-C606-4DE3-A1DC-21898FF45776}"/>
    <cellStyle name="Normal 7 4 4 2 3 3" xfId="8109" xr:uid="{51073B9A-DCE1-4451-8B32-63070F5992D0}"/>
    <cellStyle name="Normal 7 4 4 2 4" xfId="4442" xr:uid="{2F1CE911-2846-4399-B10C-FA664B1C8F39}"/>
    <cellStyle name="Normal 7 4 4 2 4 2" xfId="8798" xr:uid="{DED59777-3ECA-4AD5-853B-B85701013612}"/>
    <cellStyle name="Normal 7 4 4 2 5" xfId="8106" xr:uid="{8409B8D1-B8E2-455E-8EF1-EFA3C4F2A434}"/>
    <cellStyle name="Normal 7 4 4 3" xfId="3405" xr:uid="{7D89DF02-6998-4596-A132-3FC4492A086E}"/>
    <cellStyle name="Normal 7 4 4 3 2" xfId="3406" xr:uid="{32D68A7A-75E4-48B7-BD14-6D1CC934EEBC}"/>
    <cellStyle name="Normal 7 4 4 3 2 2" xfId="5792" xr:uid="{033F1CDE-C26C-4D64-A171-5FE02DBAF69F}"/>
    <cellStyle name="Normal 7 4 4 3 2 2 2" xfId="10148" xr:uid="{1B47A093-849D-407B-AB36-E98B7D292BD0}"/>
    <cellStyle name="Normal 7 4 4 3 2 3" xfId="8111" xr:uid="{AD66C1FF-7C69-4250-8F0D-B16A028BA385}"/>
    <cellStyle name="Normal 7 4 4 3 3" xfId="4712" xr:uid="{838C64CA-2994-4A5A-9EA1-57CCACC4630F}"/>
    <cellStyle name="Normal 7 4 4 3 3 2" xfId="9068" xr:uid="{8C550F16-082B-4573-B19D-F4DA1DCEEB17}"/>
    <cellStyle name="Normal 7 4 4 3 4" xfId="8110" xr:uid="{895BC856-76C8-4849-BFCE-E0F1432474B5}"/>
    <cellStyle name="Normal 7 4 4 4" xfId="3407" xr:uid="{624A1E2C-9056-4DA0-88CE-AF9635C762C2}"/>
    <cellStyle name="Normal 7 4 4 4 2" xfId="5252" xr:uid="{D55FB69E-0F8F-4F86-94C5-817B7830B2D0}"/>
    <cellStyle name="Normal 7 4 4 4 2 2" xfId="9608" xr:uid="{05A22071-D3E9-4C66-A3FC-C518C9D4BE49}"/>
    <cellStyle name="Normal 7 4 4 4 3" xfId="8112" xr:uid="{CC837B47-CA5A-44D1-BA12-06C3B70DA87E}"/>
    <cellStyle name="Normal 7 4 4 5" xfId="4262" xr:uid="{51425885-236E-4EBA-A451-A43D5A28ADED}"/>
    <cellStyle name="Normal 7 4 4 5 2" xfId="8618" xr:uid="{653ED364-2335-4251-BD7B-46394381FB99}"/>
    <cellStyle name="Normal 7 4 4 6" xfId="8105" xr:uid="{E9D631B0-458B-410F-86B7-D3EC758BDCD2}"/>
    <cellStyle name="Normal 7 4 5" xfId="3408" xr:uid="{9C5AE9DA-4043-4DE9-ABD7-5422780CDBD4}"/>
    <cellStyle name="Normal 7 4 5 2" xfId="3409" xr:uid="{79A46FD3-86C1-40C5-9588-C2D496441D90}"/>
    <cellStyle name="Normal 7 4 5 2 2" xfId="3410" xr:uid="{E648505B-7408-4EAA-9354-BA29DACD5DC9}"/>
    <cellStyle name="Normal 7 4 5 2 2 2" xfId="5933" xr:uid="{C27D91A2-D02D-4586-956A-44E1991F81C5}"/>
    <cellStyle name="Normal 7 4 5 2 2 2 2" xfId="10289" xr:uid="{89E4366D-B22A-4580-90A6-CB672C7AF33A}"/>
    <cellStyle name="Normal 7 4 5 2 2 3" xfId="8115" xr:uid="{52261905-F7D5-45CA-A9E6-87483E1A5D00}"/>
    <cellStyle name="Normal 7 4 5 2 3" xfId="4853" xr:uid="{FB0A73FA-C518-4081-B1ED-9355CBFCF932}"/>
    <cellStyle name="Normal 7 4 5 2 3 2" xfId="9209" xr:uid="{3AEA1F45-51CC-4D5E-902C-C22AC3FA6435}"/>
    <cellStyle name="Normal 7 4 5 2 4" xfId="8114" xr:uid="{2EAD8942-A084-410D-AD01-DB0063CC9842}"/>
    <cellStyle name="Normal 7 4 5 3" xfId="3411" xr:uid="{E8B16CEE-A6DA-4920-AF98-4BC864660044}"/>
    <cellStyle name="Normal 7 4 5 3 2" xfId="5393" xr:uid="{4CC37173-FD20-4367-A261-C24D1CFDCF92}"/>
    <cellStyle name="Normal 7 4 5 3 2 2" xfId="9749" xr:uid="{9E270308-603A-42C3-A0F0-174FDABDF77C}"/>
    <cellStyle name="Normal 7 4 5 3 3" xfId="8116" xr:uid="{6B34AAA6-341D-4849-AD65-1F0CAE9CBD8C}"/>
    <cellStyle name="Normal 7 4 5 4" xfId="4313" xr:uid="{CADCB662-024F-4CFE-A62B-58E1FAE1FF10}"/>
    <cellStyle name="Normal 7 4 5 4 2" xfId="8669" xr:uid="{08471405-7151-4D42-9605-6D87EE13C555}"/>
    <cellStyle name="Normal 7 4 5 5" xfId="8113" xr:uid="{3C15C52A-6177-4E03-A0F9-269186204750}"/>
    <cellStyle name="Normal 7 4 6" xfId="3412" xr:uid="{36DBB477-5213-4055-8A6B-EAE716519CCB}"/>
    <cellStyle name="Normal 7 4 6 2" xfId="3413" xr:uid="{FDF6E82D-0FBD-49BA-AB24-346B37AED5A5}"/>
    <cellStyle name="Normal 7 4 6 2 2" xfId="5663" xr:uid="{79997386-B80C-40A1-BFC0-375D002B2330}"/>
    <cellStyle name="Normal 7 4 6 2 2 2" xfId="10019" xr:uid="{042329CC-B6C7-4A6A-9505-9C8735DCDABA}"/>
    <cellStyle name="Normal 7 4 6 2 3" xfId="8118" xr:uid="{5C9DF8E6-FC26-4D5A-A293-5F6434A2D4E2}"/>
    <cellStyle name="Normal 7 4 6 3" xfId="4583" xr:uid="{C916DA27-E614-4E06-86F2-F254743159D1}"/>
    <cellStyle name="Normal 7 4 6 3 2" xfId="8939" xr:uid="{B01A973B-2D1F-4E5A-B510-F6A4A3D51046}"/>
    <cellStyle name="Normal 7 4 6 4" xfId="8117" xr:uid="{F6C31EB7-9152-4B12-945B-A5AACFFF9D5A}"/>
    <cellStyle name="Normal 7 4 7" xfId="3414" xr:uid="{286BA6FF-38F0-493D-BA53-228C8DAB1CA9}"/>
    <cellStyle name="Normal 7 4 7 2" xfId="5123" xr:uid="{B058D5A2-F775-4DA1-B2AB-F6E0997DE0B5}"/>
    <cellStyle name="Normal 7 4 7 2 2" xfId="9479" xr:uid="{521E080D-31D6-4ABB-B9FD-B561A9FE6D0C}"/>
    <cellStyle name="Normal 7 4 7 3" xfId="8119" xr:uid="{E22A546F-7D12-44A4-80A6-E8C2EF5AE4AE}"/>
    <cellStyle name="Normal 7 4 8" xfId="4082" xr:uid="{C17F26C5-9ED0-4171-861F-7D3EBC996960}"/>
    <cellStyle name="Normal 7 4 8 2" xfId="8438" xr:uid="{050C0DF1-7F9E-4258-9DEA-D98B8EF1373E}"/>
    <cellStyle name="Normal 7 4 9" xfId="8072" xr:uid="{7CFFAA29-B443-4797-B590-B07BA64B5C87}"/>
    <cellStyle name="Normal 7 5" xfId="3415" xr:uid="{3B7E49D5-D7A4-4656-9EBF-057A7C371135}"/>
    <cellStyle name="Normal 7 5 2" xfId="3416" xr:uid="{C9950B3C-2A07-4B3F-AF0C-314B3FF66A9D}"/>
    <cellStyle name="Normal 7 5 2 2" xfId="3417" xr:uid="{27574D09-F933-472B-B8CA-4E511C0EEABF}"/>
    <cellStyle name="Normal 7 5 2 2 2" xfId="3418" xr:uid="{F3DBB447-5716-48FB-849A-A6CA099AD090}"/>
    <cellStyle name="Normal 7 5 2 2 2 2" xfId="3419" xr:uid="{D994DC1B-351C-4239-B265-45D160D82FA6}"/>
    <cellStyle name="Normal 7 5 2 2 2 2 2" xfId="3420" xr:uid="{346AB320-95E7-4CC7-AEDF-2B61833EE147}"/>
    <cellStyle name="Normal 7 5 2 2 2 2 2 2" xfId="6155" xr:uid="{030F0162-30C6-4655-82B0-A2CB19AE631A}"/>
    <cellStyle name="Normal 7 5 2 2 2 2 2 2 2" xfId="10511" xr:uid="{DFC47D5B-FE54-45BB-9DDE-A43315604DD5}"/>
    <cellStyle name="Normal 7 5 2 2 2 2 2 3" xfId="8125" xr:uid="{BD685E4B-1E1F-481D-BB08-AAC65BD32909}"/>
    <cellStyle name="Normal 7 5 2 2 2 2 3" xfId="5075" xr:uid="{2458E457-9603-4EB8-8DCA-B8A329D25525}"/>
    <cellStyle name="Normal 7 5 2 2 2 2 3 2" xfId="9431" xr:uid="{96913D9B-46FA-46DC-BB53-254ADE91BA9D}"/>
    <cellStyle name="Normal 7 5 2 2 2 2 4" xfId="8124" xr:uid="{50358314-5D43-4E4B-9E83-EC66EA9EA1F2}"/>
    <cellStyle name="Normal 7 5 2 2 2 3" xfId="3421" xr:uid="{C5A8020B-6846-4C01-8DF5-622530B42030}"/>
    <cellStyle name="Normal 7 5 2 2 2 3 2" xfId="5615" xr:uid="{347042C4-73F2-4AB0-9D5D-9C561DC58606}"/>
    <cellStyle name="Normal 7 5 2 2 2 3 2 2" xfId="9971" xr:uid="{A244A894-D8CF-40DA-89BC-1BE10D200F61}"/>
    <cellStyle name="Normal 7 5 2 2 2 3 3" xfId="8126" xr:uid="{E82C7782-9F54-4330-8644-41A67A6B0544}"/>
    <cellStyle name="Normal 7 5 2 2 2 4" xfId="4535" xr:uid="{9670D806-3090-4AD4-93BF-260B3617552E}"/>
    <cellStyle name="Normal 7 5 2 2 2 4 2" xfId="8891" xr:uid="{594F0FFD-38C1-4B6E-8996-448BCBCDCA8C}"/>
    <cellStyle name="Normal 7 5 2 2 2 5" xfId="8123" xr:uid="{4E076AB5-75EF-4273-BE84-CC1E9265A13C}"/>
    <cellStyle name="Normal 7 5 2 2 3" xfId="3422" xr:uid="{B9D7F38A-6711-4BF4-93EA-5068D368C57B}"/>
    <cellStyle name="Normal 7 5 2 2 3 2" xfId="3423" xr:uid="{A221A56D-A895-454F-AF70-33FD54749BD0}"/>
    <cellStyle name="Normal 7 5 2 2 3 2 2" xfId="5885" xr:uid="{5B170B1C-D2E1-485B-BE6B-C4518BE7AF40}"/>
    <cellStyle name="Normal 7 5 2 2 3 2 2 2" xfId="10241" xr:uid="{34B20638-ACCD-4DC4-BB29-526301795294}"/>
    <cellStyle name="Normal 7 5 2 2 3 2 3" xfId="8128" xr:uid="{BA2F9586-0EA6-49DD-A6D0-66E527F654E1}"/>
    <cellStyle name="Normal 7 5 2 2 3 3" xfId="4805" xr:uid="{7E587517-D7E6-4BF0-B6E7-987576857642}"/>
    <cellStyle name="Normal 7 5 2 2 3 3 2" xfId="9161" xr:uid="{C04435E6-0D16-4D96-9E52-5B30B6DBF690}"/>
    <cellStyle name="Normal 7 5 2 2 3 4" xfId="8127" xr:uid="{C4EBF814-534F-467C-B6FB-CACD32E6258F}"/>
    <cellStyle name="Normal 7 5 2 2 4" xfId="3424" xr:uid="{207A30B3-B4A4-42EC-9397-1FF83C46EA76}"/>
    <cellStyle name="Normal 7 5 2 2 4 2" xfId="5345" xr:uid="{68AD913C-21C6-4132-BD70-3575A5A11ED0}"/>
    <cellStyle name="Normal 7 5 2 2 4 2 2" xfId="9701" xr:uid="{6F1B67C2-1D40-4464-B97A-91664CB2516D}"/>
    <cellStyle name="Normal 7 5 2 2 4 3" xfId="8129" xr:uid="{AE16F953-0302-4B5B-BF5F-B856C5322C6A}"/>
    <cellStyle name="Normal 7 5 2 2 5" xfId="4175" xr:uid="{FF64DF62-6942-4D8E-8770-947CDC45883B}"/>
    <cellStyle name="Normal 7 5 2 2 5 2" xfId="8531" xr:uid="{24D36F55-2478-41A2-80B5-9D56ED30EB45}"/>
    <cellStyle name="Normal 7 5 2 2 6" xfId="8122" xr:uid="{B43C0608-EC2F-47CF-A427-370A92CB7886}"/>
    <cellStyle name="Normal 7 5 2 3" xfId="3425" xr:uid="{170D6050-2C8E-4107-A587-1032AA112D01}"/>
    <cellStyle name="Normal 7 5 2 3 2" xfId="3426" xr:uid="{BDFABCB8-68E3-4AD3-B747-02A386C723BF}"/>
    <cellStyle name="Normal 7 5 2 3 2 2" xfId="3427" xr:uid="{18021143-219B-4DFB-A027-F673B8251921}"/>
    <cellStyle name="Normal 7 5 2 3 2 2 2" xfId="3428" xr:uid="{18DADAF4-8BD0-4A3C-B34F-A0AC77F2A5D6}"/>
    <cellStyle name="Normal 7 5 2 3 2 2 2 2" xfId="6065" xr:uid="{83FF8429-BE39-411B-B316-C39A7BC1F6EC}"/>
    <cellStyle name="Normal 7 5 2 3 2 2 2 2 2" xfId="10421" xr:uid="{680003FB-5E8E-40DC-8F3C-B2644D0F792F}"/>
    <cellStyle name="Normal 7 5 2 3 2 2 2 3" xfId="8133" xr:uid="{9B45C264-AA87-4F84-93DB-43D098F8F680}"/>
    <cellStyle name="Normal 7 5 2 3 2 2 3" xfId="4985" xr:uid="{483EDB7B-D018-43C4-A0E4-FFF42643BCC8}"/>
    <cellStyle name="Normal 7 5 2 3 2 2 3 2" xfId="9341" xr:uid="{0934E309-C584-4489-ADE4-8BD265648CAB}"/>
    <cellStyle name="Normal 7 5 2 3 2 2 4" xfId="8132" xr:uid="{D78F4388-877F-4D3B-8E42-EE017C220219}"/>
    <cellStyle name="Normal 7 5 2 3 2 3" xfId="3429" xr:uid="{B16EA634-B161-4918-A8C5-0E5C754B9020}"/>
    <cellStyle name="Normal 7 5 2 3 2 3 2" xfId="5525" xr:uid="{3E2CA00C-A067-4AA8-BD83-B35880E06DF3}"/>
    <cellStyle name="Normal 7 5 2 3 2 3 2 2" xfId="9881" xr:uid="{F92246E4-A63C-4D7E-BB79-2444DCA2BA44}"/>
    <cellStyle name="Normal 7 5 2 3 2 3 3" xfId="8134" xr:uid="{0F6B6452-F9E4-4E6E-B1E9-23EF4C4367E5}"/>
    <cellStyle name="Normal 7 5 2 3 2 4" xfId="4445" xr:uid="{D7CCD6E8-21CB-4FE4-A920-6F7C0896712C}"/>
    <cellStyle name="Normal 7 5 2 3 2 4 2" xfId="8801" xr:uid="{F7B1FA21-DB1D-4E73-8CF9-1F6D4F6C1C10}"/>
    <cellStyle name="Normal 7 5 2 3 2 5" xfId="8131" xr:uid="{2CD65180-1826-48DB-BF07-5B3569660087}"/>
    <cellStyle name="Normal 7 5 2 3 3" xfId="3430" xr:uid="{D99E0982-9B53-49D5-86E1-F3DE4A3B1EC2}"/>
    <cellStyle name="Normal 7 5 2 3 3 2" xfId="3431" xr:uid="{8E744165-65AC-452B-89B5-05132FA8604D}"/>
    <cellStyle name="Normal 7 5 2 3 3 2 2" xfId="5795" xr:uid="{76379D09-EE2A-471A-BE5D-C3127BF10C42}"/>
    <cellStyle name="Normal 7 5 2 3 3 2 2 2" xfId="10151" xr:uid="{86927F78-FC32-4E36-BAB4-7A4D11182CE3}"/>
    <cellStyle name="Normal 7 5 2 3 3 2 3" xfId="8136" xr:uid="{6A80296A-304D-471A-AF86-B665E2E1B490}"/>
    <cellStyle name="Normal 7 5 2 3 3 3" xfId="4715" xr:uid="{464E7BC4-F137-49DE-A218-E4DD0968F315}"/>
    <cellStyle name="Normal 7 5 2 3 3 3 2" xfId="9071" xr:uid="{06E89F6F-C9EA-4A91-BE9F-693290964C54}"/>
    <cellStyle name="Normal 7 5 2 3 3 4" xfId="8135" xr:uid="{AE6F897A-11AF-4342-B674-FF35C4D2A294}"/>
    <cellStyle name="Normal 7 5 2 3 4" xfId="3432" xr:uid="{504759F7-B1C0-4CFF-ABEB-F19021BE6CAC}"/>
    <cellStyle name="Normal 7 5 2 3 4 2" xfId="5255" xr:uid="{4821FB2C-767A-45B2-A697-7CA8F4785DDB}"/>
    <cellStyle name="Normal 7 5 2 3 4 2 2" xfId="9611" xr:uid="{5C442450-C915-4CD7-80B4-2F323D81D7F8}"/>
    <cellStyle name="Normal 7 5 2 3 4 3" xfId="8137" xr:uid="{89CA9825-A572-430A-B2B5-94ED917CF12B}"/>
    <cellStyle name="Normal 7 5 2 3 5" xfId="4265" xr:uid="{525CCFF1-452F-4DFC-B128-80B1C60ADE79}"/>
    <cellStyle name="Normal 7 5 2 3 5 2" xfId="8621" xr:uid="{7CD11775-0941-4E6C-B980-5C2A1F98BFA2}"/>
    <cellStyle name="Normal 7 5 2 3 6" xfId="8130" xr:uid="{93FED640-DF57-4D56-86FE-E8283711739A}"/>
    <cellStyle name="Normal 7 5 2 4" xfId="3433" xr:uid="{A52C26F5-6723-4909-9B7C-FF7E6B0259BE}"/>
    <cellStyle name="Normal 7 5 2 4 2" xfId="3434" xr:uid="{DCEE9AE1-2A4D-47F4-832D-CE0227607B44}"/>
    <cellStyle name="Normal 7 5 2 4 2 2" xfId="3435" xr:uid="{CC53159B-4B42-4DE7-9858-7D5BCECE392A}"/>
    <cellStyle name="Normal 7 5 2 4 2 2 2" xfId="5975" xr:uid="{8633BF55-14EB-4DF4-93AF-8E1E34C71E94}"/>
    <cellStyle name="Normal 7 5 2 4 2 2 2 2" xfId="10331" xr:uid="{5E437B85-0308-42F2-A23B-65F7495892CF}"/>
    <cellStyle name="Normal 7 5 2 4 2 2 3" xfId="8140" xr:uid="{04842A31-0D16-473D-83F5-0F2E6B9D9E63}"/>
    <cellStyle name="Normal 7 5 2 4 2 3" xfId="4895" xr:uid="{9C5F601D-1E7D-4832-BBC3-5B4B30569294}"/>
    <cellStyle name="Normal 7 5 2 4 2 3 2" xfId="9251" xr:uid="{FAA1DA9F-4299-45C5-B3CF-B113F2CA1DB1}"/>
    <cellStyle name="Normal 7 5 2 4 2 4" xfId="8139" xr:uid="{067E54ED-B831-418F-8BD4-99A0D24D35A4}"/>
    <cellStyle name="Normal 7 5 2 4 3" xfId="3436" xr:uid="{35F2BB81-8336-4C37-B759-259C155ADAE8}"/>
    <cellStyle name="Normal 7 5 2 4 3 2" xfId="5435" xr:uid="{23F26D86-99EA-4AA0-98F9-314FA5651DA4}"/>
    <cellStyle name="Normal 7 5 2 4 3 2 2" xfId="9791" xr:uid="{981C3752-721E-43EC-9B76-1C7A00F073AA}"/>
    <cellStyle name="Normal 7 5 2 4 3 3" xfId="8141" xr:uid="{F3AD8DB7-4427-46EA-8F4A-061A4E81779C}"/>
    <cellStyle name="Normal 7 5 2 4 4" xfId="4355" xr:uid="{074079C2-5A1D-4E63-81A5-5479AA7F99D1}"/>
    <cellStyle name="Normal 7 5 2 4 4 2" xfId="8711" xr:uid="{B453700C-78D0-4A4A-8BED-D26C6FF2C1D0}"/>
    <cellStyle name="Normal 7 5 2 4 5" xfId="8138" xr:uid="{2FB4EADC-3EB2-4CA3-925F-AF553EB987FC}"/>
    <cellStyle name="Normal 7 5 2 5" xfId="3437" xr:uid="{5E53BE62-9766-40BC-BD7C-B42775A837D9}"/>
    <cellStyle name="Normal 7 5 2 5 2" xfId="3438" xr:uid="{FC71D17A-BB3B-4DA6-9895-E3EBDF337FAC}"/>
    <cellStyle name="Normal 7 5 2 5 2 2" xfId="5705" xr:uid="{8684EF2E-C80A-4F70-B117-46E0E04ADB40}"/>
    <cellStyle name="Normal 7 5 2 5 2 2 2" xfId="10061" xr:uid="{BF670191-A46C-4741-87D1-9A3D545801E8}"/>
    <cellStyle name="Normal 7 5 2 5 2 3" xfId="8143" xr:uid="{4B44BE42-E017-4E83-AB2D-3119ECB0E593}"/>
    <cellStyle name="Normal 7 5 2 5 3" xfId="4625" xr:uid="{F97BFD6E-A24F-4E35-B952-5B8B9B5C017D}"/>
    <cellStyle name="Normal 7 5 2 5 3 2" xfId="8981" xr:uid="{70E81592-E0C4-4AFC-A7D0-E915D315ADB0}"/>
    <cellStyle name="Normal 7 5 2 5 4" xfId="8142" xr:uid="{8F1381E0-0DF9-4A40-9A08-283253170E84}"/>
    <cellStyle name="Normal 7 5 2 6" xfId="3439" xr:uid="{5097DF7C-D6E1-43E3-99C9-8CC3DB9BAAF0}"/>
    <cellStyle name="Normal 7 5 2 6 2" xfId="5165" xr:uid="{DB7D5464-997E-4D37-9B3F-E48CA20C7E47}"/>
    <cellStyle name="Normal 7 5 2 6 2 2" xfId="9521" xr:uid="{DCB3C5DE-6B7B-4125-8BA3-A49B484E7533}"/>
    <cellStyle name="Normal 7 5 2 6 3" xfId="8144" xr:uid="{53D82E7C-AAFB-4F46-8EA8-5AE0F1909A40}"/>
    <cellStyle name="Normal 7 5 2 7" xfId="4085" xr:uid="{54508A57-5618-4B03-963D-4CCC72E1AB74}"/>
    <cellStyle name="Normal 7 5 2 7 2" xfId="8441" xr:uid="{716D34F4-EDCB-4A1F-B1E7-B6EA9714B41E}"/>
    <cellStyle name="Normal 7 5 2 8" xfId="8121" xr:uid="{150CF4D9-2D4D-4FE4-A842-07B51175F647}"/>
    <cellStyle name="Normal 7 5 3" xfId="3440" xr:uid="{CAE88F9D-2CEB-4D28-943F-FB4DB76B396F}"/>
    <cellStyle name="Normal 7 5 3 2" xfId="3441" xr:uid="{E36C17B6-5E00-4C76-9215-2811013B33B3}"/>
    <cellStyle name="Normal 7 5 3 2 2" xfId="3442" xr:uid="{4062C143-457F-42DB-BED5-8DE60BA7E1D8}"/>
    <cellStyle name="Normal 7 5 3 2 2 2" xfId="3443" xr:uid="{87DEB4E2-4D10-4024-A88B-66DA1566C4E1}"/>
    <cellStyle name="Normal 7 5 3 2 2 2 2" xfId="6110" xr:uid="{5A4609FA-F29E-4FDA-B879-CCFB8DC50AB5}"/>
    <cellStyle name="Normal 7 5 3 2 2 2 2 2" xfId="10466" xr:uid="{FE0589FD-FF53-4DB8-8259-F2DBFA29D7D6}"/>
    <cellStyle name="Normal 7 5 3 2 2 2 3" xfId="8148" xr:uid="{1F08DC9B-884F-41C6-AEC6-8889B66DA3C2}"/>
    <cellStyle name="Normal 7 5 3 2 2 3" xfId="5030" xr:uid="{F139B39D-ED1B-4D5B-892F-6E2DEB613B97}"/>
    <cellStyle name="Normal 7 5 3 2 2 3 2" xfId="9386" xr:uid="{1053046E-9D69-45E6-8464-FFBF7BFFCBD6}"/>
    <cellStyle name="Normal 7 5 3 2 2 4" xfId="8147" xr:uid="{737E8218-D4A4-4273-95E4-6152B3ADC1E2}"/>
    <cellStyle name="Normal 7 5 3 2 3" xfId="3444" xr:uid="{62490EBA-1877-40CF-8297-3CBD42D5C8F6}"/>
    <cellStyle name="Normal 7 5 3 2 3 2" xfId="5570" xr:uid="{ADAA21AC-BD9A-406A-812D-3481D45AAFA7}"/>
    <cellStyle name="Normal 7 5 3 2 3 2 2" xfId="9926" xr:uid="{8D6B16DD-4158-42F1-B125-6BFDA5C8F888}"/>
    <cellStyle name="Normal 7 5 3 2 3 3" xfId="8149" xr:uid="{15154D91-F5CE-4745-A48E-FCAAE78383BE}"/>
    <cellStyle name="Normal 7 5 3 2 4" xfId="4490" xr:uid="{E45DE7E6-84DE-42AF-9664-47C0DDD80C82}"/>
    <cellStyle name="Normal 7 5 3 2 4 2" xfId="8846" xr:uid="{559882F7-A8AE-476A-AB54-79984F339F9E}"/>
    <cellStyle name="Normal 7 5 3 2 5" xfId="8146" xr:uid="{FB526B4C-83BC-4FE6-BEDE-021230D6DCB3}"/>
    <cellStyle name="Normal 7 5 3 3" xfId="3445" xr:uid="{E7036088-F714-40E2-8752-B3425138C2F1}"/>
    <cellStyle name="Normal 7 5 3 3 2" xfId="3446" xr:uid="{E1DEBC10-CAA7-4E31-B011-4010DA6DCD1C}"/>
    <cellStyle name="Normal 7 5 3 3 2 2" xfId="5840" xr:uid="{10663B90-F7C1-4CB0-8449-A132FD71D727}"/>
    <cellStyle name="Normal 7 5 3 3 2 2 2" xfId="10196" xr:uid="{8167AA4F-49D9-41DA-AC38-33A69212FEA3}"/>
    <cellStyle name="Normal 7 5 3 3 2 3" xfId="8151" xr:uid="{B0B99702-A30C-441E-AAA7-059F944B73B8}"/>
    <cellStyle name="Normal 7 5 3 3 3" xfId="4760" xr:uid="{856C5757-C360-4315-B570-042D12B1ED1D}"/>
    <cellStyle name="Normal 7 5 3 3 3 2" xfId="9116" xr:uid="{0F451813-EF32-429D-9B93-4BD7F675D17A}"/>
    <cellStyle name="Normal 7 5 3 3 4" xfId="8150" xr:uid="{7CAB3F64-568A-44A8-9FC1-D9D28CA46B28}"/>
    <cellStyle name="Normal 7 5 3 4" xfId="3447" xr:uid="{E5A353DE-C53C-4357-80EC-204126C06E14}"/>
    <cellStyle name="Normal 7 5 3 4 2" xfId="5300" xr:uid="{4D2F9B26-65ED-431C-AB63-FB69B75F39B3}"/>
    <cellStyle name="Normal 7 5 3 4 2 2" xfId="9656" xr:uid="{57A4EBAA-BA92-48AA-B117-D58A6AF91379}"/>
    <cellStyle name="Normal 7 5 3 4 3" xfId="8152" xr:uid="{2BD45E07-9A04-4892-B8F1-7276251CC0FB}"/>
    <cellStyle name="Normal 7 5 3 5" xfId="4130" xr:uid="{06031514-9936-435B-85A1-BFDC73BC196B}"/>
    <cellStyle name="Normal 7 5 3 5 2" xfId="8486" xr:uid="{6E0FB1F9-64CA-48C6-A2C1-2A36D552050D}"/>
    <cellStyle name="Normal 7 5 3 6" xfId="8145" xr:uid="{BD8A708E-14E4-4B89-8EDD-0ACDC3759D5D}"/>
    <cellStyle name="Normal 7 5 4" xfId="3448" xr:uid="{8F660C33-FB6A-47AB-8917-6C22315C817B}"/>
    <cellStyle name="Normal 7 5 4 2" xfId="3449" xr:uid="{657C22AD-3EFE-438C-9E5E-E6141EC06BF8}"/>
    <cellStyle name="Normal 7 5 4 2 2" xfId="3450" xr:uid="{4C78FD02-C9F9-47D8-8994-042E74C747D5}"/>
    <cellStyle name="Normal 7 5 4 2 2 2" xfId="3451" xr:uid="{E93F5639-BF73-4604-B400-EE5CF683C1DB}"/>
    <cellStyle name="Normal 7 5 4 2 2 2 2" xfId="6064" xr:uid="{92324B6F-45CF-4FC1-A781-F171820B1BE9}"/>
    <cellStyle name="Normal 7 5 4 2 2 2 2 2" xfId="10420" xr:uid="{10B7258C-3F8C-44F7-8B96-BCF4E736FBA0}"/>
    <cellStyle name="Normal 7 5 4 2 2 2 3" xfId="8156" xr:uid="{86BDF726-9439-444B-8983-B1DE02C17268}"/>
    <cellStyle name="Normal 7 5 4 2 2 3" xfId="4984" xr:uid="{D63B48B3-134F-442D-AA8C-5FA12DE0BE83}"/>
    <cellStyle name="Normal 7 5 4 2 2 3 2" xfId="9340" xr:uid="{FD283867-7EF3-4D4F-979A-68F508AC70C3}"/>
    <cellStyle name="Normal 7 5 4 2 2 4" xfId="8155" xr:uid="{45C3CE29-1C98-496B-95DE-B4552A47A5F2}"/>
    <cellStyle name="Normal 7 5 4 2 3" xfId="3452" xr:uid="{4B33036F-F815-480D-88EA-770BA4CCBCA0}"/>
    <cellStyle name="Normal 7 5 4 2 3 2" xfId="5524" xr:uid="{A8A5C24B-AEC3-4763-98EB-ED57DEF52E3D}"/>
    <cellStyle name="Normal 7 5 4 2 3 2 2" xfId="9880" xr:uid="{7F779616-1FBA-4D88-9C5E-AB1285C94004}"/>
    <cellStyle name="Normal 7 5 4 2 3 3" xfId="8157" xr:uid="{A2B6E202-C616-4E2F-89C1-1536066BF1B9}"/>
    <cellStyle name="Normal 7 5 4 2 4" xfId="4444" xr:uid="{81DCD3BB-6328-4790-90A0-72BAB0117478}"/>
    <cellStyle name="Normal 7 5 4 2 4 2" xfId="8800" xr:uid="{ACC059E2-0010-4540-B16D-3E1DA6CC8132}"/>
    <cellStyle name="Normal 7 5 4 2 5" xfId="8154" xr:uid="{7314FE77-0140-487D-9E24-41ADFD379E56}"/>
    <cellStyle name="Normal 7 5 4 3" xfId="3453" xr:uid="{8503BE57-A865-4680-9970-97B4FB5CF302}"/>
    <cellStyle name="Normal 7 5 4 3 2" xfId="3454" xr:uid="{ABED4B2F-AB96-4563-BD7A-E0CB3DB5B7DE}"/>
    <cellStyle name="Normal 7 5 4 3 2 2" xfId="5794" xr:uid="{C466A732-DDAC-475A-A07E-74096DDF88B1}"/>
    <cellStyle name="Normal 7 5 4 3 2 2 2" xfId="10150" xr:uid="{30B354EC-7A65-4F63-8F34-AB0EB2A59A7E}"/>
    <cellStyle name="Normal 7 5 4 3 2 3" xfId="8159" xr:uid="{65B92BE1-DACA-4920-B10F-C15C4934D312}"/>
    <cellStyle name="Normal 7 5 4 3 3" xfId="4714" xr:uid="{C4211541-F532-4524-A48D-2B218228196D}"/>
    <cellStyle name="Normal 7 5 4 3 3 2" xfId="9070" xr:uid="{8D771037-33D6-4540-BF7E-F1DA719CA169}"/>
    <cellStyle name="Normal 7 5 4 3 4" xfId="8158" xr:uid="{2B460C8C-8F94-469C-AD67-933CA1E0A3F4}"/>
    <cellStyle name="Normal 7 5 4 4" xfId="3455" xr:uid="{6264909F-FE87-4601-8A05-F89A9839D5A5}"/>
    <cellStyle name="Normal 7 5 4 4 2" xfId="5254" xr:uid="{9C181511-F7B7-4CF6-A18E-1BDDBE134B5E}"/>
    <cellStyle name="Normal 7 5 4 4 2 2" xfId="9610" xr:uid="{CDA8C577-74B6-482A-9F03-86DD1AC971AD}"/>
    <cellStyle name="Normal 7 5 4 4 3" xfId="8160" xr:uid="{B952B3EF-4CB8-477B-8823-FA10F1E9B7A5}"/>
    <cellStyle name="Normal 7 5 4 5" xfId="4264" xr:uid="{7E208F3D-9876-4BE4-8322-BF1DA896A02F}"/>
    <cellStyle name="Normal 7 5 4 5 2" xfId="8620" xr:uid="{84F6F1BB-CC4E-46B9-86EB-213EE3F3D709}"/>
    <cellStyle name="Normal 7 5 4 6" xfId="8153" xr:uid="{DA35D480-4B92-4710-B19B-311FF777F83D}"/>
    <cellStyle name="Normal 7 5 5" xfId="3456" xr:uid="{A3BF6D92-B7B3-4613-AF54-E3469F5C58A6}"/>
    <cellStyle name="Normal 7 5 5 2" xfId="3457" xr:uid="{278D717D-E550-4CB2-82A0-FF05C84F52BA}"/>
    <cellStyle name="Normal 7 5 5 2 2" xfId="3458" xr:uid="{EF7D1D1F-14EA-4FED-8FDF-264F42C15605}"/>
    <cellStyle name="Normal 7 5 5 2 2 2" xfId="5930" xr:uid="{754C4928-54ED-4396-8E2E-46DEA7372810}"/>
    <cellStyle name="Normal 7 5 5 2 2 2 2" xfId="10286" xr:uid="{47036BF0-4242-42C1-83A9-DCF552893C10}"/>
    <cellStyle name="Normal 7 5 5 2 2 3" xfId="8163" xr:uid="{55B3B688-6373-4737-B142-A06CBD17666C}"/>
    <cellStyle name="Normal 7 5 5 2 3" xfId="4850" xr:uid="{C3ADEE7B-E61A-4ED2-8545-5751CF8D659A}"/>
    <cellStyle name="Normal 7 5 5 2 3 2" xfId="9206" xr:uid="{C65A7927-6D00-4725-B7FA-32EC0D6D15E0}"/>
    <cellStyle name="Normal 7 5 5 2 4" xfId="8162" xr:uid="{9615C42E-D3FD-4684-BDD8-3991AB2C7BDD}"/>
    <cellStyle name="Normal 7 5 5 3" xfId="3459" xr:uid="{413C6112-C553-4CA7-9A0D-2D9BB8CB8689}"/>
    <cellStyle name="Normal 7 5 5 3 2" xfId="5390" xr:uid="{41B2EAEB-414A-4B51-B2DD-1488B36E3A87}"/>
    <cellStyle name="Normal 7 5 5 3 2 2" xfId="9746" xr:uid="{5A43A13C-57DE-46EB-9634-7AF439EAD06A}"/>
    <cellStyle name="Normal 7 5 5 3 3" xfId="8164" xr:uid="{8B76B225-C755-4491-AD7F-A9002BD5CA5B}"/>
    <cellStyle name="Normal 7 5 5 4" xfId="4310" xr:uid="{1E8BDE45-8817-4D0F-92C5-B75BD298131A}"/>
    <cellStyle name="Normal 7 5 5 4 2" xfId="8666" xr:uid="{55937EC2-38DF-4AF0-843A-1C97E9839D2E}"/>
    <cellStyle name="Normal 7 5 5 5" xfId="8161" xr:uid="{809EB810-5049-4E03-9649-A015EBE8BCCC}"/>
    <cellStyle name="Normal 7 5 6" xfId="3460" xr:uid="{C2783925-D5E4-4935-A05E-2848E178EA43}"/>
    <cellStyle name="Normal 7 5 6 2" xfId="3461" xr:uid="{1EC46F2E-A95F-4EC5-B3EC-1B9722B18426}"/>
    <cellStyle name="Normal 7 5 6 2 2" xfId="5660" xr:uid="{D265AB77-3A26-4DF8-89A7-C00E79E5820B}"/>
    <cellStyle name="Normal 7 5 6 2 2 2" xfId="10016" xr:uid="{E3C232D6-85F7-4460-921B-B6C72CAE5C9D}"/>
    <cellStyle name="Normal 7 5 6 2 3" xfId="8166" xr:uid="{96DE0579-CD66-4FEE-A886-80F54F321C43}"/>
    <cellStyle name="Normal 7 5 6 3" xfId="4580" xr:uid="{5CE99A98-6B97-4A8A-84FC-2F00ADA5B2F8}"/>
    <cellStyle name="Normal 7 5 6 3 2" xfId="8936" xr:uid="{FAFA5BE2-6208-4710-B276-B2A1BF528F13}"/>
    <cellStyle name="Normal 7 5 6 4" xfId="8165" xr:uid="{75E7E24C-F2A7-47B8-9282-4E08B5EFC5D1}"/>
    <cellStyle name="Normal 7 5 7" xfId="3462" xr:uid="{E758C43E-B257-4092-8CB3-4BA10D28D73A}"/>
    <cellStyle name="Normal 7 5 7 2" xfId="5120" xr:uid="{F39CAC7F-20ED-4D2B-818C-0BB72C122FB6}"/>
    <cellStyle name="Normal 7 5 7 2 2" xfId="9476" xr:uid="{35746CDD-7343-4531-9599-CE04B97A0A14}"/>
    <cellStyle name="Normal 7 5 7 3" xfId="8167" xr:uid="{73201813-B7D8-4838-B5DA-ADA393DFBF56}"/>
    <cellStyle name="Normal 7 5 8" xfId="4084" xr:uid="{468CFD01-444E-4EFB-A6ED-4CAD6E3AD672}"/>
    <cellStyle name="Normal 7 5 8 2" xfId="8440" xr:uid="{BCB3359F-32D6-4DA1-AE3D-2008E0D0CB4C}"/>
    <cellStyle name="Normal 7 5 9" xfId="8120" xr:uid="{C8E39156-44EC-4CA3-A68A-B3D602215AC5}"/>
    <cellStyle name="Normal 8" xfId="3463" xr:uid="{E45C1C85-E4F6-4306-9FC4-0739C7C1F9D8}"/>
    <cellStyle name="Normal 8 2" xfId="3464" xr:uid="{EB5BF47A-710C-4148-B545-027A3E5677CA}"/>
    <cellStyle name="Normal 86 2" xfId="105" xr:uid="{BE487460-3AF0-4E95-B64B-A947AA25FE0A}"/>
    <cellStyle name="Normal 87 2" xfId="106" xr:uid="{7A1839E7-5F53-4ED3-AAEE-84D18DD2EAC2}"/>
    <cellStyle name="Normal 9" xfId="3465" xr:uid="{F7C48E25-D527-4456-9F3B-C7F8767987B3}"/>
    <cellStyle name="Normal 9 2" xfId="3466" xr:uid="{BA43A02B-6C31-4371-9ADC-49B377878920}"/>
    <cellStyle name="Normale_Ratios" xfId="3467" xr:uid="{DCFEC366-AE55-4E46-AC7E-D89EC5918540}"/>
    <cellStyle name="Normalny_56.Podstawowe dane o woj.(1)" xfId="3468" xr:uid="{7A994069-69EF-4FE0-9753-D340C9BD85DD}"/>
    <cellStyle name="Note 10" xfId="3469" xr:uid="{3D02CA7F-BB52-46B4-9630-B694315A3280}"/>
    <cellStyle name="Note 11" xfId="3470" xr:uid="{AC8203A5-8E3F-4F7D-8FFD-E210B8FF0BF3}"/>
    <cellStyle name="Note 12" xfId="3471" xr:uid="{BA69FC29-69EE-4E51-9DFC-CB83D4710B97}"/>
    <cellStyle name="Note 13" xfId="3472" xr:uid="{BA320FE9-F800-49D5-AD06-3757FAA8AA7F}"/>
    <cellStyle name="Note 14" xfId="3473" xr:uid="{3C282DEB-15B3-4A71-A6CC-120C8A6B9474}"/>
    <cellStyle name="Note 15" xfId="3474" xr:uid="{8690CCDE-9D52-4250-8F83-0382192B0ABE}"/>
    <cellStyle name="Note 16" xfId="3475" xr:uid="{F010F7C5-3145-4E6F-B4D2-157232FF0963}"/>
    <cellStyle name="Note 17" xfId="3476" xr:uid="{2884D1A9-CDC1-4239-9374-A548D081B30D}"/>
    <cellStyle name="Note 18" xfId="3477" xr:uid="{B1A48859-7178-493C-B174-2EDD1B7B24B9}"/>
    <cellStyle name="Note 19" xfId="3478" xr:uid="{9C886B8F-2E86-4C71-98B2-0EE09C356259}"/>
    <cellStyle name="Note 2" xfId="88" xr:uid="{B803971B-6410-4EE9-97AD-D433AAAF4DD3}"/>
    <cellStyle name="Note 2 2" xfId="3479" xr:uid="{B43C740D-4895-4817-A211-CBDC436B6726}"/>
    <cellStyle name="Note 20" xfId="3480" xr:uid="{839491AA-0692-4C53-BD22-23E36B66CC34}"/>
    <cellStyle name="Note 21" xfId="3481" xr:uid="{2830BA4B-C4EB-4E7A-81E7-DE9D290FB5EC}"/>
    <cellStyle name="Note 22" xfId="3482" xr:uid="{B5915726-9D22-4D2C-9795-710FA50603B7}"/>
    <cellStyle name="Note 3" xfId="3483" xr:uid="{B5403F4D-6359-443C-8AE8-8623CEF62D42}"/>
    <cellStyle name="Note 4" xfId="3484" xr:uid="{1235AA83-5F6E-40C9-A2AF-120F0D149F62}"/>
    <cellStyle name="Note 5" xfId="3485" xr:uid="{F29A4FEF-5BE0-4EB3-BB8B-C8B64804982F}"/>
    <cellStyle name="Note 6" xfId="3486" xr:uid="{7E565AA3-E913-4DB3-A0A2-A9EAD1CBDBD6}"/>
    <cellStyle name="Note 7" xfId="3487" xr:uid="{568A29BE-8DEE-44B9-9F00-74DEC41D2B6E}"/>
    <cellStyle name="Note 8" xfId="3488" xr:uid="{A526074D-CF9D-41B0-A0B6-014736F34278}"/>
    <cellStyle name="Note 9" xfId="3489" xr:uid="{60F131E8-291B-426A-8382-FF79671AD5D9}"/>
    <cellStyle name="note3" xfId="3490" xr:uid="{BB7894C1-C561-449E-8CE6-D3E90FBEF72C}"/>
    <cellStyle name="notes" xfId="3491" xr:uid="{1ACAB767-F5FD-4928-8B9A-E30252078325}"/>
    <cellStyle name="Num[0]" xfId="3492" xr:uid="{67CFCB1D-F9A0-4A94-AE7B-CA4C7A5DDEF9}"/>
    <cellStyle name="Num[2]" xfId="3493" xr:uid="{2D819DA4-03F5-4E47-99C4-2BC3191BB531}"/>
    <cellStyle name="Number" xfId="55" xr:uid="{0C0F2EBE-8AC8-4D5C-9984-1A0839C7943B}"/>
    <cellStyle name="Number (2dp)" xfId="56" xr:uid="{E4C80A23-E1F7-4610-BDFB-BD82823DD76E}"/>
    <cellStyle name="Number (2dp) 2" xfId="100" xr:uid="{EE1541CD-268D-43E3-8D1B-A2B2782B3A9E}"/>
    <cellStyle name="Number (2dp) 2 2" xfId="3494" xr:uid="{4D892A69-28D5-43F2-958A-F8DB6951F250}"/>
    <cellStyle name="Number (2dp) 4" xfId="10606" xr:uid="{C3BA210D-94B2-4362-9512-2FC74710FD30}"/>
    <cellStyle name="Number 10" xfId="3495" xr:uid="{1D263C39-EB18-47C0-95FE-26281521DF3D}"/>
    <cellStyle name="Number 11" xfId="3496" xr:uid="{1EA4EE44-38E6-4A26-89B3-0261195FD40A}"/>
    <cellStyle name="Number 12" xfId="3497" xr:uid="{F6AE18C1-E25A-4175-9E38-5B812F58CAA1}"/>
    <cellStyle name="Number 13" xfId="3498" xr:uid="{831AB349-CF8D-45B5-ADF8-E9B913958817}"/>
    <cellStyle name="Number 14" xfId="3499" xr:uid="{91E0EF21-9C32-4476-8AE6-529F5FF4AB1F}"/>
    <cellStyle name="Number 15" xfId="3500" xr:uid="{3B33F803-6A51-4863-B7A8-57F4A605AEA2}"/>
    <cellStyle name="Number 16" xfId="3501" xr:uid="{556DBE24-3590-4CF8-9D23-D50DF2070875}"/>
    <cellStyle name="Number 17" xfId="3502" xr:uid="{0C74E62C-E987-4DC5-9CBE-5892E0422271}"/>
    <cellStyle name="Number 18" xfId="3503" xr:uid="{C3B85A0C-EF62-4181-8332-E3ACAF6E8189}"/>
    <cellStyle name="Number 19" xfId="3504" xr:uid="{7EFFFBFE-B98A-4B9A-9232-2700AFC289BD}"/>
    <cellStyle name="Number 2" xfId="3505" xr:uid="{BBB8CEAA-C503-4DFA-A4AE-0D9D8A843C50}"/>
    <cellStyle name="Number 20" xfId="3506" xr:uid="{44A72E45-C071-46C5-87C7-407FD9B2229B}"/>
    <cellStyle name="Number 21" xfId="3507" xr:uid="{E02A1260-6A12-476D-8F6F-C713B9491CC3}"/>
    <cellStyle name="Number 22" xfId="3508" xr:uid="{049348A9-9FBC-4BE8-A68D-63F3E84127EE}"/>
    <cellStyle name="Number 23" xfId="3509" xr:uid="{3204A788-994B-4ED7-83BD-C5286046487F}"/>
    <cellStyle name="Number 24" xfId="3510" xr:uid="{44A74693-1BAF-4BDE-B4DC-45DE5577368B}"/>
    <cellStyle name="Number 25" xfId="3511" xr:uid="{080CE9D5-BD3C-4D27-8A59-790A89765128}"/>
    <cellStyle name="Number 26" xfId="3512" xr:uid="{1A8E5314-8B67-4414-9713-430B779F65C9}"/>
    <cellStyle name="Number 27" xfId="3513" xr:uid="{9859C5C5-BC51-4A6A-8858-454DFFB5E0F1}"/>
    <cellStyle name="Number 28" xfId="3514" xr:uid="{E657152C-3245-4243-991A-7733BD3E313C}"/>
    <cellStyle name="Number 29" xfId="3515" xr:uid="{DCB0A321-FA14-4221-837D-1BF4B972C554}"/>
    <cellStyle name="Number 3" xfId="97" xr:uid="{0B1AD4A0-B267-43C0-9958-D8BDFB87E808}"/>
    <cellStyle name="Number 30" xfId="3516" xr:uid="{E3E8F66D-A620-4448-B6D7-9334F57CE5FB}"/>
    <cellStyle name="Number 31" xfId="3517" xr:uid="{D9148771-3CAA-4D1B-9517-A2CDF108AC4C}"/>
    <cellStyle name="Number 32" xfId="3518" xr:uid="{32EA798B-5D73-4333-BC96-9FDB5BFFFC08}"/>
    <cellStyle name="Number 33" xfId="3519" xr:uid="{80EDF736-156A-4163-A1A4-EFA5C4CD5D68}"/>
    <cellStyle name="Number 34" xfId="3520" xr:uid="{42D2AB6D-C2B8-4C60-B1ED-0DA8B6E3576A}"/>
    <cellStyle name="Number 35" xfId="3521" xr:uid="{88B96DB0-39E6-46C7-B2AB-9430D2D3D897}"/>
    <cellStyle name="Number 36" xfId="3522" xr:uid="{4ECCF75B-CB14-4305-9CF4-E26D7F197116}"/>
    <cellStyle name="Number 37" xfId="3523" xr:uid="{2E0A0D8D-09D2-4444-9FB8-0A0F70CDB01B}"/>
    <cellStyle name="Number 38" xfId="3524" xr:uid="{E4E95019-84D8-4EC1-834D-5D93BCF1DFAB}"/>
    <cellStyle name="Number 39" xfId="3525" xr:uid="{896074BD-606C-42CC-BFFF-A77610E9486D}"/>
    <cellStyle name="Number 4" xfId="102" xr:uid="{31857814-9A9A-498D-A841-C2DF8AA8D3A4}"/>
    <cellStyle name="Number 4 2" xfId="3526" xr:uid="{A3A47397-D234-408A-8446-CC6950FA6F22}"/>
    <cellStyle name="Number 40" xfId="3527" xr:uid="{F9D5D47E-1E16-4B14-9DBA-19BA6044982C}"/>
    <cellStyle name="Number 41" xfId="3528" xr:uid="{B6EB5BAE-DE8D-4F4C-82E9-D5A42F0A2300}"/>
    <cellStyle name="Number 42" xfId="3529" xr:uid="{C8EBB58C-413C-46E3-94A7-61B784D3D76A}"/>
    <cellStyle name="Number 43" xfId="3530" xr:uid="{34082FC1-6B17-4271-B868-EEEEDA2CA440}"/>
    <cellStyle name="Number 44" xfId="3531" xr:uid="{9D144563-BF7B-4A8B-9E7C-67BFB7EBF21D}"/>
    <cellStyle name="Number 45" xfId="3532" xr:uid="{E1A9047E-DBD5-4548-B367-DFC544D10F0D}"/>
    <cellStyle name="Number 46" xfId="3533" xr:uid="{AC9E94FC-9726-4120-BBDA-10C650999E77}"/>
    <cellStyle name="Number 47" xfId="3534" xr:uid="{1B675F10-56F6-4839-B0EA-5D2ACE70EF84}"/>
    <cellStyle name="Number 48" xfId="3535" xr:uid="{88B67F52-A9EB-4464-AE2C-7C387C6CE730}"/>
    <cellStyle name="Number 49" xfId="3536" xr:uid="{717D8234-1314-430A-9439-B83F2F3ED950}"/>
    <cellStyle name="Number 5" xfId="3537" xr:uid="{111773F6-7351-4CCB-8A85-0648FD7971E8}"/>
    <cellStyle name="Number 50" xfId="3538" xr:uid="{5CE2A360-4224-46CE-A59E-B5005BA36866}"/>
    <cellStyle name="Number 51" xfId="3539" xr:uid="{A39E18EB-BAC3-44B7-BB72-BB885E1238AF}"/>
    <cellStyle name="Number 52" xfId="3540" xr:uid="{BA20E733-0CE7-4B84-B24C-13976B07A9F8}"/>
    <cellStyle name="Number 53" xfId="3541" xr:uid="{AF894030-736F-46ED-9BC8-0526C43A3AF5}"/>
    <cellStyle name="Number 54" xfId="3542" xr:uid="{6AB033F5-6787-438F-BF33-9E4B7C9429B3}"/>
    <cellStyle name="Number 55" xfId="3543" xr:uid="{9C5A62C0-BA36-4E23-AFD5-E209370DA8EB}"/>
    <cellStyle name="Number 56" xfId="3544" xr:uid="{FE788DBF-4584-4402-BD0C-1A0E29CD1FF6}"/>
    <cellStyle name="Number 57" xfId="3545" xr:uid="{0882CD0F-6D83-426B-A1DD-91852BD49EF8}"/>
    <cellStyle name="Number 58" xfId="3546" xr:uid="{201B7AF0-1D6E-4230-836A-65960D3393EE}"/>
    <cellStyle name="Number 59" xfId="111" xr:uid="{D4E5A910-7CE4-4CA4-9733-CA8AEE83876B}"/>
    <cellStyle name="Number 59 2" xfId="10602" xr:uid="{F75C9169-9236-4903-9A6A-7BAA3C24D6F8}"/>
    <cellStyle name="Number 6" xfId="3547" xr:uid="{118A285F-7B38-46BB-A3A1-5FBED7E3FFFC}"/>
    <cellStyle name="Number 60" xfId="3826" xr:uid="{44B8B289-985C-4BF1-8321-2DBB09506B19}"/>
    <cellStyle name="Number 61" xfId="10559" xr:uid="{73A3D29B-8121-4D75-BD99-54B211572C8B}"/>
    <cellStyle name="Number 62" xfId="10547" xr:uid="{ABFF6AE4-9A36-40E8-9793-7F98FFFC09B7}"/>
    <cellStyle name="Number 63" xfId="10598" xr:uid="{E7D23CEA-D09D-42E9-B257-92EA913D08AE}"/>
    <cellStyle name="Number 64" xfId="10530" xr:uid="{27ACB69B-A212-44EE-926A-D48464910DBA}"/>
    <cellStyle name="Number 65" xfId="10596" xr:uid="{E107EDFA-E0A8-4658-9FE2-5EEF83F5EBFC}"/>
    <cellStyle name="Number 66" xfId="10570" xr:uid="{7223A57A-F23C-4744-81C9-E1506400040F}"/>
    <cellStyle name="Number 67" xfId="10577" xr:uid="{967DE59A-A6EC-46EF-9845-4D05EAC6C487}"/>
    <cellStyle name="Number 68" xfId="10538" xr:uid="{E5A0F2D3-3D14-4AE3-B9CE-39B1C82E5C59}"/>
    <cellStyle name="Number 69" xfId="10549" xr:uid="{936FB980-A6A5-4E2C-A5AE-CA169EAC1EE5}"/>
    <cellStyle name="Number 7" xfId="3548" xr:uid="{0C196D36-5B24-495A-85D7-20345C941B77}"/>
    <cellStyle name="Number 70" xfId="10585" xr:uid="{3314A497-72AB-4994-BB36-85046DD8CB20}"/>
    <cellStyle name="Number 71" xfId="10542" xr:uid="{3F83F7ED-75C8-4FD1-8D9B-EAE7BAC99488}"/>
    <cellStyle name="Number 72" xfId="10574" xr:uid="{1048F5B1-3A9E-42B2-8E63-5A89EEA3F5DC}"/>
    <cellStyle name="Number 73" xfId="10571" xr:uid="{A617F9CA-477B-435B-A37E-159429015AE5}"/>
    <cellStyle name="Number 74" xfId="10582" xr:uid="{038E7987-2A51-42AC-999D-E84E7F11FC99}"/>
    <cellStyle name="Number 75" xfId="10576" xr:uid="{0DEAF8E8-9A94-4EE4-BF8C-4238FDC54431}"/>
    <cellStyle name="Number 76" xfId="10561" xr:uid="{E23E0E8F-39C6-488C-8FB2-44313685D12C}"/>
    <cellStyle name="Number 77" xfId="10572" xr:uid="{8BB4891F-BD3C-4486-B4A5-D3FF209E72D3}"/>
    <cellStyle name="Number 78" xfId="10581" xr:uid="{77EE0A22-160C-4249-950B-4E9F415DB7E4}"/>
    <cellStyle name="Number 79" xfId="10544" xr:uid="{ADB633A2-B3B7-4D3F-ABCA-4BC6EB960014}"/>
    <cellStyle name="Number 8" xfId="3549" xr:uid="{AE9B18C9-EC16-4F0F-9D3A-7DA82C7D04B5}"/>
    <cellStyle name="Number 80" xfId="10562" xr:uid="{4517D63A-4AF3-4720-BBBB-3EE455A8135D}"/>
    <cellStyle name="Number 81" xfId="10566" xr:uid="{E8993B8B-6730-4DCC-8A56-E7E183A7551A}"/>
    <cellStyle name="Number 82" xfId="10536" xr:uid="{CDE7B797-66EA-4F47-9B0A-D63AB273B7BB}"/>
    <cellStyle name="Number 9" xfId="3550" xr:uid="{9DB50BEB-0FB9-48DC-ABD5-6D8521097867}"/>
    <cellStyle name="Number_Coverage data" xfId="3551" xr:uid="{15D33DC7-E1BB-46BE-A4E7-64C1E732B8A4}"/>
    <cellStyle name="OdCentreer" xfId="3552" xr:uid="{471CA579-0A5F-4121-950A-4FE9C63E9426}"/>
    <cellStyle name="Odnummervet" xfId="3553" xr:uid="{69ACE1DA-305A-4214-BED0-AEC85E8C408D}"/>
    <cellStyle name="Odnummervet 2" xfId="3554" xr:uid="{3D180CB5-8FD0-4490-9F3A-5E505B822C82}"/>
    <cellStyle name="Odnumvet" xfId="3555" xr:uid="{BFECC18A-7FD2-4B51-A752-4D5595523F98}"/>
    <cellStyle name="Odnumvet 2" xfId="3556" xr:uid="{24C15698-B3A4-48E4-847E-57558EC9059F}"/>
    <cellStyle name="OdTitelCentreer" xfId="3557" xr:uid="{EF47F3BE-96CA-44EA-B2A6-D4E3D1459B8B}"/>
    <cellStyle name="OdTitelCentreer 2" xfId="3558" xr:uid="{662EBE7B-DF45-4169-8C4B-CD073A7D7D5E}"/>
    <cellStyle name="Onderdeel" xfId="3559" xr:uid="{EC321619-4250-4DA0-BA54-1D2D8668F073}"/>
    <cellStyle name="Onderdeelnummer" xfId="3560" xr:uid="{F14E70E3-84A0-4DC5-95B2-EFB1BDE12C85}"/>
    <cellStyle name="Onderdeelnummer 2" xfId="3561" xr:uid="{26653464-604D-4EEF-97BB-05173BAE9ED8}"/>
    <cellStyle name="Onderdeeltitel" xfId="3562" xr:uid="{3FFA5127-CF90-4E26-B0B3-A8433A9E2AED}"/>
    <cellStyle name="Onderdeeltitel 2" xfId="3563" xr:uid="{5A1EA72A-F6C0-45BC-9874-4D5CD7E2937A}"/>
    <cellStyle name="Onderdeelvet" xfId="3564" xr:uid="{2AD7830B-0563-4CA9-9A5E-27978063CFB9}"/>
    <cellStyle name="Onderdeelvet 2" xfId="3565" xr:uid="{2AF81D4E-8002-4C6A-A2AE-8C6535D42DD1}"/>
    <cellStyle name="Output 10" xfId="3566" xr:uid="{B6739446-A2C4-47D9-BE4F-743BAA5C15AC}"/>
    <cellStyle name="Output 11" xfId="3567" xr:uid="{C19419B0-DFC1-48EB-A726-B446CD07B733}"/>
    <cellStyle name="Output 12" xfId="3568" xr:uid="{4F69EDFF-CFC9-40A1-92CB-2C2BF4905B46}"/>
    <cellStyle name="Output 13" xfId="3569" xr:uid="{D0D4BFAC-15A9-4FC2-83FC-4DCFCB76251E}"/>
    <cellStyle name="Output 14" xfId="3570" xr:uid="{B4E0E283-8FE5-487E-9675-5F50FB84A049}"/>
    <cellStyle name="Output 15" xfId="3571" xr:uid="{5A6E7023-8F5E-4860-A73B-B6022BDA88E8}"/>
    <cellStyle name="Output 16" xfId="3572" xr:uid="{F9CB535C-934C-4EC1-B174-8CBFBB786F0A}"/>
    <cellStyle name="Output 17" xfId="3573" xr:uid="{8FF417CE-0D85-4DDD-B86C-DCBDF7CB1643}"/>
    <cellStyle name="Output 18" xfId="3574" xr:uid="{7AB13D35-108E-4653-A1CB-E1BB16B06C18}"/>
    <cellStyle name="Output 19" xfId="3575" xr:uid="{8D4C1774-9A0A-4E27-8014-B32E4F06B28E}"/>
    <cellStyle name="Output 2" xfId="89" xr:uid="{932E197E-2316-4067-81F2-C0CC92C35913}"/>
    <cellStyle name="Output 2 2" xfId="3577" xr:uid="{765D9CA9-87FD-483D-A541-32A3A86AF2A9}"/>
    <cellStyle name="Output 2 3" xfId="3576" xr:uid="{F70C9866-AC21-430F-ACF3-3363AF20C603}"/>
    <cellStyle name="Output 20" xfId="3578" xr:uid="{87BA6006-E043-4C6E-9977-97C1A16C9DBF}"/>
    <cellStyle name="Output 21" xfId="3579" xr:uid="{E8C84761-B7FD-467A-AB57-28AE50E1F366}"/>
    <cellStyle name="Output 22" xfId="3988" xr:uid="{2BA9E638-04A9-4722-8130-214B69C50C31}"/>
    <cellStyle name="Output 22 2" xfId="10605" xr:uid="{54D045EB-A728-4365-BE02-F2EECED2213B}"/>
    <cellStyle name="Output 3" xfId="3580" xr:uid="{A30D1C1D-4DCC-48F2-806A-BADC614AC733}"/>
    <cellStyle name="Output 4" xfId="3581" xr:uid="{09708362-0222-4D9D-B1BE-799282B57BEA}"/>
    <cellStyle name="Output 5" xfId="3582" xr:uid="{9A9D013E-2887-444F-9E26-40AC558B4032}"/>
    <cellStyle name="Output 6" xfId="3583" xr:uid="{356CF7F0-B933-46E2-974B-477B937DF182}"/>
    <cellStyle name="Output 7" xfId="3584" xr:uid="{C22CBB85-297A-4C48-BDE9-1679471735CB}"/>
    <cellStyle name="Output 8" xfId="3585" xr:uid="{4AE3343B-E9FC-4FEF-B8E0-E6F2CBB87B12}"/>
    <cellStyle name="Output 9" xfId="3586" xr:uid="{ECCF00BF-5632-4D6A-A8B6-C3736CC1FA03}"/>
    <cellStyle name="Para" xfId="3587" xr:uid="{D841FBF8-86F0-49A6-AE7B-C82831424286}"/>
    <cellStyle name="Pct[1]" xfId="3588" xr:uid="{F1BEB8D1-FE16-4674-9444-2F99FC465F81}"/>
    <cellStyle name="per.style" xfId="3589" xr:uid="{4AF546F0-60E1-4BF3-A88C-3FD23E06B37A}"/>
    <cellStyle name="Percent (0)" xfId="3590" xr:uid="{AB310F17-BBF4-4107-ABBB-59274A454F43}"/>
    <cellStyle name="Percent [2]" xfId="3591" xr:uid="{DD300899-521C-41BB-9C63-F2CF35FD07A5}"/>
    <cellStyle name="Percent 10" xfId="6173" xr:uid="{67C82DC6-21AB-4D64-883C-7E2E42561C2F}"/>
    <cellStyle name="Percent 11" xfId="6165" xr:uid="{C47DF0EB-3804-4D91-8472-D803E183E437}"/>
    <cellStyle name="Percent 12" xfId="6172" xr:uid="{BC96F49F-1701-42DF-89D1-18B31D151901}"/>
    <cellStyle name="Percent 13" xfId="10520" xr:uid="{F0F94E8C-5702-4C7C-AF3B-0B8ECD7A22F6}"/>
    <cellStyle name="Percent 14" xfId="108" xr:uid="{D3639D5E-E2BA-447F-8746-3AD0DE8D05A3}"/>
    <cellStyle name="Percent 15" xfId="6178" xr:uid="{7AC28758-9E40-43DF-A753-A136288CB776}"/>
    <cellStyle name="Percent 16" xfId="10569" xr:uid="{130EC431-599F-40B6-8324-C0A4DF760D02}"/>
    <cellStyle name="Percent 17" xfId="10539" xr:uid="{260AA69C-1123-4E94-8100-BFB9EAF326FB}"/>
    <cellStyle name="Percent 18" xfId="10590" xr:uid="{B0861A22-E96D-4AFD-8D0D-DCE1129590B6}"/>
    <cellStyle name="Percent 19" xfId="10567" xr:uid="{655C1528-9B02-4972-894C-275EF5412A23}"/>
    <cellStyle name="Percent 2" xfId="69" xr:uid="{522B5B24-2624-4374-A861-F9AF5E32C978}"/>
    <cellStyle name="Percent 2 2" xfId="3593" xr:uid="{C0425C27-0BD5-4054-81F8-B8AF86BB441C}"/>
    <cellStyle name="Percent 2 3" xfId="3594" xr:uid="{280D7438-10B5-43A1-84E5-637200EED123}"/>
    <cellStyle name="Percent 2 3 2" xfId="3595" xr:uid="{BF356DC7-8BF1-41BD-8F42-F4C044DBE362}"/>
    <cellStyle name="Percent 2 3 3" xfId="3596" xr:uid="{3381864F-F3FD-447F-A231-3246BE55908A}"/>
    <cellStyle name="Percent 2 4" xfId="3597" xr:uid="{268CB161-A5F8-4A27-8241-127711F0A911}"/>
    <cellStyle name="Percent 2 5" xfId="3598" xr:uid="{1E21E94C-948C-4C9D-8C48-C27B87170936}"/>
    <cellStyle name="Percent 2 6" xfId="3592" xr:uid="{F303CFE8-895B-41BC-BED9-037B807E2A3C}"/>
    <cellStyle name="Percent 20" xfId="10540" xr:uid="{5815D497-ABBE-4F93-810A-79DF2DF6E677}"/>
    <cellStyle name="Percent 21" xfId="10556" xr:uid="{4692E3A1-6CAF-4CE1-AE55-74CECA73E081}"/>
    <cellStyle name="Percent 22" xfId="10552" xr:uid="{91D04E59-B8AE-4C08-B1F2-E90FAE0E7AD4}"/>
    <cellStyle name="Percent 23" xfId="10593" xr:uid="{C5A43E37-632D-4C58-9CF9-75ACB5152A02}"/>
    <cellStyle name="Percent 24" xfId="10584" xr:uid="{7A2048F4-B3AD-4C6D-83BD-707D2890D902}"/>
    <cellStyle name="Percent 25" xfId="10545" xr:uid="{82A6A655-FAF4-4935-A01E-22D1EA143C98}"/>
    <cellStyle name="Percent 26" xfId="10565" xr:uid="{DAF0482F-D393-4A0E-A1A8-0A5815E06E49}"/>
    <cellStyle name="Percent 27" xfId="10564" xr:uid="{180CD3DC-1ADB-4EB2-B9FD-081B24CF84D4}"/>
    <cellStyle name="Percent 28" xfId="10533" xr:uid="{8161B626-8B92-4CBB-9916-D391CC5CF606}"/>
    <cellStyle name="Percent 29" xfId="10588" xr:uid="{B558A17B-6896-41E6-83E9-C92AA74AA530}"/>
    <cellStyle name="Percent 3" xfId="3599" xr:uid="{4D9C3A0D-74D0-424B-808E-B7AEA9938AB5}"/>
    <cellStyle name="Percent 3 2" xfId="3600" xr:uid="{3FA2B775-E4F0-4C99-B89F-25875EAE09B7}"/>
    <cellStyle name="Percent 3 3" xfId="3601" xr:uid="{0AA8C022-E989-4E68-B716-C16B7A7565A3}"/>
    <cellStyle name="Percent 30" xfId="10568" xr:uid="{AA66961D-15AA-471D-9DBD-4C660C1AC0C3}"/>
    <cellStyle name="Percent 31" xfId="10578" xr:uid="{42FB9A35-E827-45B5-A9F4-73B9730D1618}"/>
    <cellStyle name="Percent 32" xfId="10532" xr:uid="{D5274FA0-1800-4420-B8EB-52987E007DD1}"/>
    <cellStyle name="Percent 33" xfId="10550" xr:uid="{2F925EAA-5D03-4A3A-A499-E4C0B97BDCE7}"/>
    <cellStyle name="Percent 34" xfId="10594" xr:uid="{D7F7567D-2445-4774-ADA8-33E39AAFA72A}"/>
    <cellStyle name="Percent 35" xfId="10595" xr:uid="{6B98DB97-8CC9-4787-A5B2-B8BABBD0D6FE}"/>
    <cellStyle name="Percent 36" xfId="10531" xr:uid="{13813830-D2F1-48AA-8EB4-284F6390C6BD}"/>
    <cellStyle name="Percent 37" xfId="10587" xr:uid="{18FE1704-3814-4FB3-A523-E64DA64B2EC6}"/>
    <cellStyle name="Percent 38" xfId="10580" xr:uid="{D375B56C-1817-4EF1-BE7A-E869A1185A72}"/>
    <cellStyle name="Percent 4" xfId="3602" xr:uid="{91C7B7C4-99A9-44BC-913E-EADE96911D87}"/>
    <cellStyle name="Percent 4 2" xfId="3603" xr:uid="{13C9EF2A-A676-4323-BA3E-4505735C21EA}"/>
    <cellStyle name="Percent 4 2 2" xfId="3604" xr:uid="{4AF123C9-10C2-4E4D-A6BB-91A11F9D7069}"/>
    <cellStyle name="Percent 4 3" xfId="3605" xr:uid="{E8C53BAF-EF75-4064-BD7D-EE19622551BD}"/>
    <cellStyle name="Percent 5" xfId="3606" xr:uid="{3B8F0CF1-DA53-4FB4-AE5E-DB761DD885A6}"/>
    <cellStyle name="Percent 5 2" xfId="3607" xr:uid="{CEFC2909-BCE1-4F3E-8576-91B7FD8AA325}"/>
    <cellStyle name="Percent 6" xfId="3608" xr:uid="{48CF133F-92AA-4934-A871-21B5003F0226}"/>
    <cellStyle name="Percent 6 10" xfId="3609" xr:uid="{D255B7BD-A862-4432-B1FC-68086EF54212}"/>
    <cellStyle name="Percent 6 10 2" xfId="5124" xr:uid="{1A26B1C7-1091-4538-8FA8-EF5F67E72AFF}"/>
    <cellStyle name="Percent 6 10 2 2" xfId="9480" xr:uid="{FFBD27E2-3F92-4C88-BF0F-4E57D3F080A5}"/>
    <cellStyle name="Percent 6 10 3" xfId="8169" xr:uid="{A33EC1B7-99D4-4A30-8709-3033710D8203}"/>
    <cellStyle name="Percent 6 11" xfId="4086" xr:uid="{886EEBC0-6BCC-4F7E-BC04-EE4F210B6D01}"/>
    <cellStyle name="Percent 6 11 2" xfId="8442" xr:uid="{075EB6E9-BC5B-473F-B8DB-D5358EF6BC42}"/>
    <cellStyle name="Percent 6 12" xfId="8168" xr:uid="{D236B693-EB2B-40F6-9362-3E26A7B64F31}"/>
    <cellStyle name="Percent 6 2" xfId="3610" xr:uid="{693A19D3-23E8-4FB7-B64C-261B21FB462E}"/>
    <cellStyle name="Percent 6 2 2" xfId="3611" xr:uid="{10722214-8E5C-4CBE-9D64-E503DF2B0F09}"/>
    <cellStyle name="Percent 6 2 2 2" xfId="3612" xr:uid="{523F67DD-10F6-48C9-9B80-DB3838488AF3}"/>
    <cellStyle name="Percent 6 2 2 2 2" xfId="3613" xr:uid="{249577C2-5BA6-4518-8EE6-CB5A66B614BD}"/>
    <cellStyle name="Percent 6 2 2 2 2 2" xfId="3614" xr:uid="{CCA3C023-BC1B-4CF2-9AB9-8E85DE984AA8}"/>
    <cellStyle name="Percent 6 2 2 2 2 2 2" xfId="3615" xr:uid="{76E95731-38EA-470A-9FD2-18954680AABD}"/>
    <cellStyle name="Percent 6 2 2 2 2 2 2 2" xfId="6160" xr:uid="{B93336B9-E9E4-451B-BA27-5E7E348F81E2}"/>
    <cellStyle name="Percent 6 2 2 2 2 2 2 2 2" xfId="10516" xr:uid="{8AE80BAF-627C-47ED-B17F-8AEC5E40B831}"/>
    <cellStyle name="Percent 6 2 2 2 2 2 2 3" xfId="8175" xr:uid="{DC1153D4-397C-4C07-B7EC-4BEAB2325BCE}"/>
    <cellStyle name="Percent 6 2 2 2 2 2 3" xfId="5080" xr:uid="{D99B675C-43BA-408C-83F7-8575A91296E9}"/>
    <cellStyle name="Percent 6 2 2 2 2 2 3 2" xfId="9436" xr:uid="{3F16AB3A-E1C1-4D6E-97DA-77D41E42ECBC}"/>
    <cellStyle name="Percent 6 2 2 2 2 2 4" xfId="8174" xr:uid="{23B897F2-712B-4757-88AA-D239C0A12292}"/>
    <cellStyle name="Percent 6 2 2 2 2 3" xfId="3616" xr:uid="{7704338A-11E7-48B7-9F8A-F1926EBC2797}"/>
    <cellStyle name="Percent 6 2 2 2 2 3 2" xfId="5620" xr:uid="{1C2D50E8-1F72-4BCF-B76C-C04F2C592012}"/>
    <cellStyle name="Percent 6 2 2 2 2 3 2 2" xfId="9976" xr:uid="{61B2DABC-6887-4305-9831-9A35B4D515FB}"/>
    <cellStyle name="Percent 6 2 2 2 2 3 3" xfId="8176" xr:uid="{3E0586DE-A11F-47B5-8FBC-EB0562425F34}"/>
    <cellStyle name="Percent 6 2 2 2 2 4" xfId="4540" xr:uid="{93E80036-2AE3-493E-A56A-CA05DB3D99E8}"/>
    <cellStyle name="Percent 6 2 2 2 2 4 2" xfId="8896" xr:uid="{D917FD7F-8EB7-4E89-A691-6205316D6EAA}"/>
    <cellStyle name="Percent 6 2 2 2 2 5" xfId="8173" xr:uid="{4CA1E12C-9E45-4011-AF54-58739CD4AA32}"/>
    <cellStyle name="Percent 6 2 2 2 3" xfId="3617" xr:uid="{35E7B1A3-19E5-42ED-82AA-D1D176CDFD36}"/>
    <cellStyle name="Percent 6 2 2 2 3 2" xfId="3618" xr:uid="{81F52DA3-22A1-4817-99B0-747C1E9D3D81}"/>
    <cellStyle name="Percent 6 2 2 2 3 2 2" xfId="5890" xr:uid="{A72D6507-E12D-4775-A179-44253DA14A97}"/>
    <cellStyle name="Percent 6 2 2 2 3 2 2 2" xfId="10246" xr:uid="{590EAD66-7457-4054-831B-40FEC321EA4C}"/>
    <cellStyle name="Percent 6 2 2 2 3 2 3" xfId="8178" xr:uid="{225F3E91-9E4F-4CAE-BE04-5057C63FFFC2}"/>
    <cellStyle name="Percent 6 2 2 2 3 3" xfId="4810" xr:uid="{2FED35E3-A6E1-4CDC-86C2-E8B6F708B22B}"/>
    <cellStyle name="Percent 6 2 2 2 3 3 2" xfId="9166" xr:uid="{928F0F9C-EB9B-41AB-AE1F-470B8760BB40}"/>
    <cellStyle name="Percent 6 2 2 2 3 4" xfId="8177" xr:uid="{C07AF72C-3AD6-4DA7-845A-A340B6355822}"/>
    <cellStyle name="Percent 6 2 2 2 4" xfId="3619" xr:uid="{09CC9346-0282-49BF-A7AF-13268D9F91C1}"/>
    <cellStyle name="Percent 6 2 2 2 4 2" xfId="5350" xr:uid="{C0A7A0F9-F263-45CB-8C1F-992A49979A68}"/>
    <cellStyle name="Percent 6 2 2 2 4 2 2" xfId="9706" xr:uid="{82E6F8EC-D7F5-437D-B3C5-025897EC86EE}"/>
    <cellStyle name="Percent 6 2 2 2 4 3" xfId="8179" xr:uid="{84031835-A2A5-4B83-9830-04ACEDBB2AC7}"/>
    <cellStyle name="Percent 6 2 2 2 5" xfId="4180" xr:uid="{06ED761F-7FA5-4084-9032-D5A8B54B30C5}"/>
    <cellStyle name="Percent 6 2 2 2 5 2" xfId="8536" xr:uid="{F1536770-0C1B-474F-B7A3-026EEC8F2BC3}"/>
    <cellStyle name="Percent 6 2 2 2 6" xfId="8172" xr:uid="{8817B928-107D-4504-BB84-0F5D1CF8B4D1}"/>
    <cellStyle name="Percent 6 2 2 3" xfId="3620" xr:uid="{0A939043-ECE2-4961-91DB-27E40D7E87E4}"/>
    <cellStyle name="Percent 6 2 2 3 2" xfId="3621" xr:uid="{7104FEBB-24D9-454F-AF28-A47AF5318426}"/>
    <cellStyle name="Percent 6 2 2 3 2 2" xfId="3622" xr:uid="{5C671DD8-4526-47AB-A204-820505D28976}"/>
    <cellStyle name="Percent 6 2 2 3 2 2 2" xfId="3623" xr:uid="{97A4E579-063B-4CD4-8BDF-1ABDAB3CED63}"/>
    <cellStyle name="Percent 6 2 2 3 2 2 2 2" xfId="6068" xr:uid="{1438B3CD-5F52-4893-B45E-03A81F64557E}"/>
    <cellStyle name="Percent 6 2 2 3 2 2 2 2 2" xfId="10424" xr:uid="{9AB7F3CA-A4F1-48E8-A41F-0ED02E4C70D5}"/>
    <cellStyle name="Percent 6 2 2 3 2 2 2 3" xfId="8183" xr:uid="{9E865A70-63F5-49D2-AF76-7A99F86AE4D4}"/>
    <cellStyle name="Percent 6 2 2 3 2 2 3" xfId="4988" xr:uid="{08636AEF-E3C5-4235-8CB0-6445ECC9ACC0}"/>
    <cellStyle name="Percent 6 2 2 3 2 2 3 2" xfId="9344" xr:uid="{C118D971-BD98-4915-8B39-4B8F4173F44E}"/>
    <cellStyle name="Percent 6 2 2 3 2 2 4" xfId="8182" xr:uid="{17A9961C-27B9-4A5D-A4D0-C16C240C878C}"/>
    <cellStyle name="Percent 6 2 2 3 2 3" xfId="3624" xr:uid="{7E0C1CD5-215F-41FF-B332-2ECBFF60A894}"/>
    <cellStyle name="Percent 6 2 2 3 2 3 2" xfId="5528" xr:uid="{45197548-F1B0-4B2C-968B-0FF2788B6D3A}"/>
    <cellStyle name="Percent 6 2 2 3 2 3 2 2" xfId="9884" xr:uid="{54CCC11C-5121-4217-93DB-145EB820A22E}"/>
    <cellStyle name="Percent 6 2 2 3 2 3 3" xfId="8184" xr:uid="{E392933B-497B-4D0C-AB23-2E5378BAEBF3}"/>
    <cellStyle name="Percent 6 2 2 3 2 4" xfId="4448" xr:uid="{7DD4B786-08E0-44DF-A304-0C12BC2EEB18}"/>
    <cellStyle name="Percent 6 2 2 3 2 4 2" xfId="8804" xr:uid="{C5992823-F97C-4AC9-934B-E63ABF445255}"/>
    <cellStyle name="Percent 6 2 2 3 2 5" xfId="8181" xr:uid="{84900C4E-38E7-470A-99B1-956F174CD8C0}"/>
    <cellStyle name="Percent 6 2 2 3 3" xfId="3625" xr:uid="{A9724D4D-5603-4176-933A-8A9A7A191C58}"/>
    <cellStyle name="Percent 6 2 2 3 3 2" xfId="3626" xr:uid="{0D7D5646-04C3-4FB9-8017-599066E93FAE}"/>
    <cellStyle name="Percent 6 2 2 3 3 2 2" xfId="5798" xr:uid="{81B55AA5-180A-4479-8098-DB7CDA080B9C}"/>
    <cellStyle name="Percent 6 2 2 3 3 2 2 2" xfId="10154" xr:uid="{D43382B1-70D9-46B2-B94C-46FE4E1D8CBB}"/>
    <cellStyle name="Percent 6 2 2 3 3 2 3" xfId="8186" xr:uid="{4F26C4DB-1FAA-42CE-8EC6-D8A165109BA8}"/>
    <cellStyle name="Percent 6 2 2 3 3 3" xfId="4718" xr:uid="{EBA7EC96-7778-422E-B0AD-66D1CC98FBBA}"/>
    <cellStyle name="Percent 6 2 2 3 3 3 2" xfId="9074" xr:uid="{35EABDDD-21C4-4FAA-A0C4-170885A8CA29}"/>
    <cellStyle name="Percent 6 2 2 3 3 4" xfId="8185" xr:uid="{9BCB5533-9124-44CA-ACF1-B5D69D37DD97}"/>
    <cellStyle name="Percent 6 2 2 3 4" xfId="3627" xr:uid="{8ED68739-7EFC-428C-96B5-16509291D3FA}"/>
    <cellStyle name="Percent 6 2 2 3 4 2" xfId="5258" xr:uid="{99163748-C96C-4D6E-AD67-91A3CBDE7728}"/>
    <cellStyle name="Percent 6 2 2 3 4 2 2" xfId="9614" xr:uid="{E3631F92-3417-49F3-8B9E-055D422A38EE}"/>
    <cellStyle name="Percent 6 2 2 3 4 3" xfId="8187" xr:uid="{5A418520-C260-4F47-B1B3-027F2F71A05B}"/>
    <cellStyle name="Percent 6 2 2 3 5" xfId="4268" xr:uid="{87EB910C-4A97-4540-A855-86332767A6DF}"/>
    <cellStyle name="Percent 6 2 2 3 5 2" xfId="8624" xr:uid="{A0046936-A555-4B81-A73A-8D07ABCDACE5}"/>
    <cellStyle name="Percent 6 2 2 3 6" xfId="8180" xr:uid="{BE4186EC-ABD1-46E7-AEE8-5FEED003BEAE}"/>
    <cellStyle name="Percent 6 2 2 4" xfId="3628" xr:uid="{5D032841-0486-456B-A36E-46BC8F1B6ACE}"/>
    <cellStyle name="Percent 6 2 2 4 2" xfId="3629" xr:uid="{2EF7BE2E-777B-4CD6-966D-57266FAB171F}"/>
    <cellStyle name="Percent 6 2 2 4 2 2" xfId="3630" xr:uid="{6976DCF0-37D5-40F6-BF5D-D2E36C3BC854}"/>
    <cellStyle name="Percent 6 2 2 4 2 2 2" xfId="5980" xr:uid="{DC68ABC0-02A6-43E4-8548-454E246E23BD}"/>
    <cellStyle name="Percent 6 2 2 4 2 2 2 2" xfId="10336" xr:uid="{F069A9C4-8FBB-47C8-AFC5-A6C130D53D0C}"/>
    <cellStyle name="Percent 6 2 2 4 2 2 3" xfId="8190" xr:uid="{40CE2261-C2DD-4015-AB18-436465E80E2D}"/>
    <cellStyle name="Percent 6 2 2 4 2 3" xfId="4900" xr:uid="{DFA482EA-3F64-4A41-8D0A-4A82CBBDA649}"/>
    <cellStyle name="Percent 6 2 2 4 2 3 2" xfId="9256" xr:uid="{B7AE53D5-96AD-4EEB-BB52-5D3002300169}"/>
    <cellStyle name="Percent 6 2 2 4 2 4" xfId="8189" xr:uid="{87D0B291-A9F0-472C-A448-974C96F06953}"/>
    <cellStyle name="Percent 6 2 2 4 3" xfId="3631" xr:uid="{D1785D65-37CD-4986-BDA0-1F37767C6730}"/>
    <cellStyle name="Percent 6 2 2 4 3 2" xfId="5440" xr:uid="{55F1F5B0-977B-4A08-B3C7-128462906BA0}"/>
    <cellStyle name="Percent 6 2 2 4 3 2 2" xfId="9796" xr:uid="{23AB32C4-863F-43D4-8648-B6B74F0CECA6}"/>
    <cellStyle name="Percent 6 2 2 4 3 3" xfId="8191" xr:uid="{0CDAC207-9302-4CE8-AD91-957465EFA53D}"/>
    <cellStyle name="Percent 6 2 2 4 4" xfId="4360" xr:uid="{A94EE4A4-11D1-403F-AFAD-7B7EDFA3988C}"/>
    <cellStyle name="Percent 6 2 2 4 4 2" xfId="8716" xr:uid="{9AD28326-375F-410C-9BBB-582DB74C84EF}"/>
    <cellStyle name="Percent 6 2 2 4 5" xfId="8188" xr:uid="{A0D1DFB9-95C5-4BF7-84F8-2E7646CA3384}"/>
    <cellStyle name="Percent 6 2 2 5" xfId="3632" xr:uid="{79AD4090-184E-49FD-A0EB-05C4FBD21806}"/>
    <cellStyle name="Percent 6 2 2 5 2" xfId="3633" xr:uid="{17186F0D-CB5F-4BE7-AACC-E110F22279B5}"/>
    <cellStyle name="Percent 6 2 2 5 2 2" xfId="5710" xr:uid="{9AA64FD6-B523-42A1-AE6F-E1CB9FA481A2}"/>
    <cellStyle name="Percent 6 2 2 5 2 2 2" xfId="10066" xr:uid="{68508080-E0C4-4C39-AE3A-399289B17F61}"/>
    <cellStyle name="Percent 6 2 2 5 2 3" xfId="8193" xr:uid="{AFF2EC4D-46D1-465E-9DFB-08D2F966A61A}"/>
    <cellStyle name="Percent 6 2 2 5 3" xfId="4630" xr:uid="{401442F8-E2CA-4DBE-BF86-4EAEBEC1F966}"/>
    <cellStyle name="Percent 6 2 2 5 3 2" xfId="8986" xr:uid="{37507165-D314-4FB3-A364-500D42B167B0}"/>
    <cellStyle name="Percent 6 2 2 5 4" xfId="8192" xr:uid="{8EE66D84-42FF-4902-9790-94979ECB77DB}"/>
    <cellStyle name="Percent 6 2 2 6" xfId="3634" xr:uid="{81123AD5-EAAD-49F7-95D7-9284C7EE945D}"/>
    <cellStyle name="Percent 6 2 2 6 2" xfId="5170" xr:uid="{7E005B94-F63D-42CD-BDE0-6A0AB828DAC1}"/>
    <cellStyle name="Percent 6 2 2 6 2 2" xfId="9526" xr:uid="{3D3B6947-357B-4141-9313-1F7F1C0055D3}"/>
    <cellStyle name="Percent 6 2 2 6 3" xfId="8194" xr:uid="{9C6BA535-A83E-4102-9592-C7A574260909}"/>
    <cellStyle name="Percent 6 2 2 7" xfId="4088" xr:uid="{945A1B91-96F6-469D-95D6-EBEAF16D4A8F}"/>
    <cellStyle name="Percent 6 2 2 7 2" xfId="8444" xr:uid="{032FCE28-9197-400C-A9BC-CFC1B1DAB905}"/>
    <cellStyle name="Percent 6 2 2 8" xfId="8171" xr:uid="{4680B670-F93D-4DE3-9E3A-3EEB3B3CE668}"/>
    <cellStyle name="Percent 6 2 3" xfId="3635" xr:uid="{A97999BF-F047-45DE-A450-AE1FA4287B64}"/>
    <cellStyle name="Percent 6 2 3 2" xfId="3636" xr:uid="{244D4AFE-1237-493C-AE5D-C456A629F645}"/>
    <cellStyle name="Percent 6 2 3 2 2" xfId="3637" xr:uid="{84F87448-F467-4826-B63F-E627BA3E1037}"/>
    <cellStyle name="Percent 6 2 3 2 2 2" xfId="3638" xr:uid="{DB38DF6C-6930-4BE7-9A91-ECA310212882}"/>
    <cellStyle name="Percent 6 2 3 2 2 2 2" xfId="6115" xr:uid="{32865B33-9D04-4AEB-A9F9-A687FA08B463}"/>
    <cellStyle name="Percent 6 2 3 2 2 2 2 2" xfId="10471" xr:uid="{44384691-2E4F-47A2-A585-41FEA8D7540D}"/>
    <cellStyle name="Percent 6 2 3 2 2 2 3" xfId="8198" xr:uid="{73C9A462-E380-4B1A-9632-F43713DB70DC}"/>
    <cellStyle name="Percent 6 2 3 2 2 3" xfId="5035" xr:uid="{BD949631-3CFC-4216-B086-D363F87DDCA5}"/>
    <cellStyle name="Percent 6 2 3 2 2 3 2" xfId="9391" xr:uid="{699ECECD-05C2-45B7-83D6-D50B7340149E}"/>
    <cellStyle name="Percent 6 2 3 2 2 4" xfId="8197" xr:uid="{856442AF-85A3-4D52-BF46-B407819C5E3C}"/>
    <cellStyle name="Percent 6 2 3 2 3" xfId="3639" xr:uid="{38366BFA-7569-4D2C-A623-067BB02810E2}"/>
    <cellStyle name="Percent 6 2 3 2 3 2" xfId="5575" xr:uid="{ECBE26FF-0FDE-4A07-B004-49D4CA52B7C4}"/>
    <cellStyle name="Percent 6 2 3 2 3 2 2" xfId="9931" xr:uid="{3EB0866B-A95C-40D5-B738-ECCEF1383D78}"/>
    <cellStyle name="Percent 6 2 3 2 3 3" xfId="8199" xr:uid="{9813D99C-5866-49FE-976C-CF35D8360AE1}"/>
    <cellStyle name="Percent 6 2 3 2 4" xfId="4495" xr:uid="{BBC492C3-E83C-4643-8B4B-7C00304B0FAB}"/>
    <cellStyle name="Percent 6 2 3 2 4 2" xfId="8851" xr:uid="{5384756A-13F2-4C21-A217-C0FBA225FBAF}"/>
    <cellStyle name="Percent 6 2 3 2 5" xfId="8196" xr:uid="{69495650-AA4A-4F59-90B3-7A0E41F108C8}"/>
    <cellStyle name="Percent 6 2 3 3" xfId="3640" xr:uid="{618D5851-FC72-44A9-92D5-0C5FDCB798D3}"/>
    <cellStyle name="Percent 6 2 3 3 2" xfId="3641" xr:uid="{3637BAB1-6124-4F6C-98AD-F5BFF2A5DEDB}"/>
    <cellStyle name="Percent 6 2 3 3 2 2" xfId="5845" xr:uid="{F2D96959-CD24-40ED-9E52-C1E19BB6EA8C}"/>
    <cellStyle name="Percent 6 2 3 3 2 2 2" xfId="10201" xr:uid="{4652CAC4-ED58-42E4-AA9A-5FB305854CEA}"/>
    <cellStyle name="Percent 6 2 3 3 2 3" xfId="8201" xr:uid="{6285C1FF-E74A-4027-9E4B-59BF5E5C344B}"/>
    <cellStyle name="Percent 6 2 3 3 3" xfId="4765" xr:uid="{EAA99C45-3BF6-43E5-B958-EB8D7FFF9CA0}"/>
    <cellStyle name="Percent 6 2 3 3 3 2" xfId="9121" xr:uid="{89F8F9D9-C7C1-4E1A-93D0-25905CA80CDE}"/>
    <cellStyle name="Percent 6 2 3 3 4" xfId="8200" xr:uid="{53956AB6-4997-4D2D-A1AD-D4D7B9DAC852}"/>
    <cellStyle name="Percent 6 2 3 4" xfId="3642" xr:uid="{E44F820D-42B8-4A42-BF4D-403D6DB07174}"/>
    <cellStyle name="Percent 6 2 3 4 2" xfId="5305" xr:uid="{D11C5E44-CFDB-4BEB-A919-2F9E279F6F80}"/>
    <cellStyle name="Percent 6 2 3 4 2 2" xfId="9661" xr:uid="{C95F229D-25CB-418B-8882-B96559EAE950}"/>
    <cellStyle name="Percent 6 2 3 4 3" xfId="8202" xr:uid="{5FC59511-7684-4C3E-BC69-0472132A283A}"/>
    <cellStyle name="Percent 6 2 3 5" xfId="4135" xr:uid="{A3C53E76-0676-44CE-84E7-8B5305366DDD}"/>
    <cellStyle name="Percent 6 2 3 5 2" xfId="8491" xr:uid="{BA53E064-5CF2-4686-87AC-19114ED41F16}"/>
    <cellStyle name="Percent 6 2 3 6" xfId="8195" xr:uid="{6643BBE8-35A1-49A5-8B4C-4F44F3959C9C}"/>
    <cellStyle name="Percent 6 2 4" xfId="3643" xr:uid="{FDB9A2C0-A6FC-457B-A214-C2FD912DFA2E}"/>
    <cellStyle name="Percent 6 2 4 2" xfId="3644" xr:uid="{AACAE1AE-7A57-46D1-8B56-64345615E399}"/>
    <cellStyle name="Percent 6 2 4 2 2" xfId="3645" xr:uid="{C969A912-B9E2-44DD-8158-B9135AF1132D}"/>
    <cellStyle name="Percent 6 2 4 2 2 2" xfId="3646" xr:uid="{4246849A-B0A2-4C77-931A-AF16CAEFA2D2}"/>
    <cellStyle name="Percent 6 2 4 2 2 2 2" xfId="6067" xr:uid="{CA15A179-CEE7-45A1-9C6A-F38792EB5D48}"/>
    <cellStyle name="Percent 6 2 4 2 2 2 2 2" xfId="10423" xr:uid="{B1AE02A8-54B3-4C15-B615-9051E8A29F7A}"/>
    <cellStyle name="Percent 6 2 4 2 2 2 3" xfId="8206" xr:uid="{D30FF2CA-F187-411D-BDA5-F840D753AEA9}"/>
    <cellStyle name="Percent 6 2 4 2 2 3" xfId="4987" xr:uid="{9942888E-1D98-4F18-8967-C4A7E26A9A71}"/>
    <cellStyle name="Percent 6 2 4 2 2 3 2" xfId="9343" xr:uid="{96258755-AEBA-4AC9-A3F1-3FDC33B95DB8}"/>
    <cellStyle name="Percent 6 2 4 2 2 4" xfId="8205" xr:uid="{C7786BA7-3FE2-4ABE-8331-BCCB708DFEB6}"/>
    <cellStyle name="Percent 6 2 4 2 3" xfId="3647" xr:uid="{3D47A03D-822A-4F9C-B63C-A71012EF43A4}"/>
    <cellStyle name="Percent 6 2 4 2 3 2" xfId="5527" xr:uid="{124641F0-47E8-4748-9F33-3DCD4AD68907}"/>
    <cellStyle name="Percent 6 2 4 2 3 2 2" xfId="9883" xr:uid="{392ABC2B-14CB-49D2-840D-566813FDAD5C}"/>
    <cellStyle name="Percent 6 2 4 2 3 3" xfId="8207" xr:uid="{7F85626B-221B-41D9-B67C-614B50330D94}"/>
    <cellStyle name="Percent 6 2 4 2 4" xfId="4447" xr:uid="{67F361C6-DC1B-4224-9181-5661987F7908}"/>
    <cellStyle name="Percent 6 2 4 2 4 2" xfId="8803" xr:uid="{F835E6C0-D295-46C6-95D5-77BFCD3C55E6}"/>
    <cellStyle name="Percent 6 2 4 2 5" xfId="8204" xr:uid="{ADB87354-A0A8-48CB-B544-67170B87AE4A}"/>
    <cellStyle name="Percent 6 2 4 3" xfId="3648" xr:uid="{5AD71D8A-21F5-4305-A3B8-100B6A86A45D}"/>
    <cellStyle name="Percent 6 2 4 3 2" xfId="3649" xr:uid="{0C6F83D4-D190-4D9D-9D49-57A71E05B9F9}"/>
    <cellStyle name="Percent 6 2 4 3 2 2" xfId="5797" xr:uid="{76A12F9F-FCFA-4B31-9D2D-99EFFDC2A62E}"/>
    <cellStyle name="Percent 6 2 4 3 2 2 2" xfId="10153" xr:uid="{32E8DC25-F1B9-49DB-AEB2-5710FA4D5C2F}"/>
    <cellStyle name="Percent 6 2 4 3 2 3" xfId="8209" xr:uid="{C51CC336-46AD-4AB4-9036-90ADB624F245}"/>
    <cellStyle name="Percent 6 2 4 3 3" xfId="4717" xr:uid="{6174AA39-3181-463C-93B1-01DA94497CE8}"/>
    <cellStyle name="Percent 6 2 4 3 3 2" xfId="9073" xr:uid="{6165633D-F92A-4313-B131-7D5DC20FA2D4}"/>
    <cellStyle name="Percent 6 2 4 3 4" xfId="8208" xr:uid="{24CDAE5B-D485-468F-885C-ABD5311133D9}"/>
    <cellStyle name="Percent 6 2 4 4" xfId="3650" xr:uid="{FB2B4896-4D05-46BB-929C-ED1AB01CCD22}"/>
    <cellStyle name="Percent 6 2 4 4 2" xfId="5257" xr:uid="{32F2FCEE-BACD-442E-9D39-D0F50CF6F32E}"/>
    <cellStyle name="Percent 6 2 4 4 2 2" xfId="9613" xr:uid="{FD2D33A2-4041-4896-9B38-1038DAC10C11}"/>
    <cellStyle name="Percent 6 2 4 4 3" xfId="8210" xr:uid="{4B96845D-4D8D-4FB6-B8E2-1B46A4F2AB16}"/>
    <cellStyle name="Percent 6 2 4 5" xfId="4267" xr:uid="{066FB1C3-4CE4-43AD-B188-416C4AC17D57}"/>
    <cellStyle name="Percent 6 2 4 5 2" xfId="8623" xr:uid="{D5965BDF-46B6-4ADA-BA1F-626D245444CF}"/>
    <cellStyle name="Percent 6 2 4 6" xfId="8203" xr:uid="{4958F853-2233-4937-806F-CF98E09EB7BD}"/>
    <cellStyle name="Percent 6 2 5" xfId="3651" xr:uid="{99B8B556-354E-49B8-A34B-C61EB520F891}"/>
    <cellStyle name="Percent 6 2 5 2" xfId="3652" xr:uid="{F316AA28-1547-4C7B-9141-A04F7F108B6D}"/>
    <cellStyle name="Percent 6 2 5 2 2" xfId="3653" xr:uid="{32F00C69-C3EB-436C-BAAF-D9BDB36166F3}"/>
    <cellStyle name="Percent 6 2 5 2 2 2" xfId="5935" xr:uid="{0B8E2492-931F-4FFB-B288-5F010806040C}"/>
    <cellStyle name="Percent 6 2 5 2 2 2 2" xfId="10291" xr:uid="{25C6FA64-5007-4E35-A00F-A102D43896FC}"/>
    <cellStyle name="Percent 6 2 5 2 2 3" xfId="8213" xr:uid="{048325D2-81B5-4295-AE38-674DE4602FBC}"/>
    <cellStyle name="Percent 6 2 5 2 3" xfId="4855" xr:uid="{040053CA-D045-46D4-9790-3C350113AD88}"/>
    <cellStyle name="Percent 6 2 5 2 3 2" xfId="9211" xr:uid="{1FD50E42-855A-4FB5-A695-2764FAA3128A}"/>
    <cellStyle name="Percent 6 2 5 2 4" xfId="8212" xr:uid="{318ED56F-5029-40C9-B2A1-BC1E95327D96}"/>
    <cellStyle name="Percent 6 2 5 3" xfId="3654" xr:uid="{D80FF94E-1AF2-4E3A-A315-BA97333EF185}"/>
    <cellStyle name="Percent 6 2 5 3 2" xfId="5395" xr:uid="{806670FF-4C50-4DE5-892C-CB8695EBBE12}"/>
    <cellStyle name="Percent 6 2 5 3 2 2" xfId="9751" xr:uid="{AA4C5F2F-88C4-42CE-B87C-DFB4D8935644}"/>
    <cellStyle name="Percent 6 2 5 3 3" xfId="8214" xr:uid="{F1BDB94D-17CE-425A-91CA-3E18F3ED0541}"/>
    <cellStyle name="Percent 6 2 5 4" xfId="4315" xr:uid="{2AB48862-A4B0-4969-B336-D4D553362ABE}"/>
    <cellStyle name="Percent 6 2 5 4 2" xfId="8671" xr:uid="{22FE07D1-C662-4A42-B885-21417715AEA4}"/>
    <cellStyle name="Percent 6 2 5 5" xfId="8211" xr:uid="{4991B323-B1FF-49A4-9005-44E1C7E71623}"/>
    <cellStyle name="Percent 6 2 6" xfId="3655" xr:uid="{FC33A2B2-51AE-48D8-B168-093B26EC8E4D}"/>
    <cellStyle name="Percent 6 2 6 2" xfId="3656" xr:uid="{CAF5B8BE-9417-45CB-B929-0631E718E4CF}"/>
    <cellStyle name="Percent 6 2 6 2 2" xfId="5665" xr:uid="{22A4C017-6338-4A37-AF80-D4A0B7BC9493}"/>
    <cellStyle name="Percent 6 2 6 2 2 2" xfId="10021" xr:uid="{8C661642-E6C1-4723-924F-0880B7BF3E49}"/>
    <cellStyle name="Percent 6 2 6 2 3" xfId="8216" xr:uid="{73DF383C-2DE6-475B-994C-5545D1602377}"/>
    <cellStyle name="Percent 6 2 6 3" xfId="4585" xr:uid="{048C8535-1073-4B44-9C3B-F9E12ABC9D11}"/>
    <cellStyle name="Percent 6 2 6 3 2" xfId="8941" xr:uid="{62DCE742-9C37-46CE-90D5-F42CE5B1B1C1}"/>
    <cellStyle name="Percent 6 2 6 4" xfId="8215" xr:uid="{73DADAB3-DD78-463C-9029-5F9AFD4603B1}"/>
    <cellStyle name="Percent 6 2 7" xfId="3657" xr:uid="{C3BB13C2-E546-4B62-BC58-40DBA3F4377D}"/>
    <cellStyle name="Percent 6 2 7 2" xfId="5125" xr:uid="{51054784-A899-4ED8-8DA7-D609BAF405D6}"/>
    <cellStyle name="Percent 6 2 7 2 2" xfId="9481" xr:uid="{4BB86760-A6CD-4260-9352-DE7BD8F92DC6}"/>
    <cellStyle name="Percent 6 2 7 3" xfId="8217" xr:uid="{FF884741-D023-415E-8275-C9DB3AC7D844}"/>
    <cellStyle name="Percent 6 2 8" xfId="4087" xr:uid="{CCD375B1-0569-4CE1-9C1C-08F1415F47E5}"/>
    <cellStyle name="Percent 6 2 8 2" xfId="8443" xr:uid="{13F8E0F6-03C5-4196-93DF-203D7EFDAD25}"/>
    <cellStyle name="Percent 6 2 9" xfId="8170" xr:uid="{09C88456-790C-424C-81AF-9515A36B7169}"/>
    <cellStyle name="Percent 6 3" xfId="3658" xr:uid="{2828FECB-376D-495F-87AE-BE8D63284A30}"/>
    <cellStyle name="Percent 6 3 2" xfId="3659" xr:uid="{553BB9B0-1BEE-4716-BA86-F3E14825ECD2}"/>
    <cellStyle name="Percent 6 3 2 2" xfId="3660" xr:uid="{683EED35-3E40-4DBE-BED4-2484A1EB95F4}"/>
    <cellStyle name="Percent 6 3 2 2 2" xfId="3661" xr:uid="{455CE392-2185-4692-AAE3-750F22CD834B}"/>
    <cellStyle name="Percent 6 3 2 2 2 2" xfId="3662" xr:uid="{1846EE5D-4168-4D09-9DDE-0962BDCEBF99}"/>
    <cellStyle name="Percent 6 3 2 2 2 2 2" xfId="3663" xr:uid="{9AE2F766-F33A-4D80-A8EC-EE86D8A056B2}"/>
    <cellStyle name="Percent 6 3 2 2 2 2 2 2" xfId="6161" xr:uid="{79000F3A-463C-42C0-8A27-F5C227FC071C}"/>
    <cellStyle name="Percent 6 3 2 2 2 2 2 2 2" xfId="10517" xr:uid="{27A7D8C8-2735-4072-B296-321941EBC72F}"/>
    <cellStyle name="Percent 6 3 2 2 2 2 2 3" xfId="8223" xr:uid="{27C1AD30-A475-4B7D-B694-F90116191C03}"/>
    <cellStyle name="Percent 6 3 2 2 2 2 3" xfId="5081" xr:uid="{4AFEDA61-83C2-4EBF-A1DA-1D68B46F6C0B}"/>
    <cellStyle name="Percent 6 3 2 2 2 2 3 2" xfId="9437" xr:uid="{F48239D3-8FA1-4538-81B8-2A3D806CD16D}"/>
    <cellStyle name="Percent 6 3 2 2 2 2 4" xfId="8222" xr:uid="{FDB0F1E0-4238-4826-9DBF-94CE512C05B7}"/>
    <cellStyle name="Percent 6 3 2 2 2 3" xfId="3664" xr:uid="{F9BBCBE9-ABC4-4648-B7E6-A845AE5108AB}"/>
    <cellStyle name="Percent 6 3 2 2 2 3 2" xfId="5621" xr:uid="{AEBDA7C7-8D21-4D95-AF8E-8C7B5E1A412B}"/>
    <cellStyle name="Percent 6 3 2 2 2 3 2 2" xfId="9977" xr:uid="{4C25DE54-6662-497C-802E-8C466011FD39}"/>
    <cellStyle name="Percent 6 3 2 2 2 3 3" xfId="8224" xr:uid="{04889993-0DE6-4DC0-B0F3-6DFEBF554E24}"/>
    <cellStyle name="Percent 6 3 2 2 2 4" xfId="4541" xr:uid="{7B3B976E-E7FE-4C7F-9C54-5BD8DFC76E16}"/>
    <cellStyle name="Percent 6 3 2 2 2 4 2" xfId="8897" xr:uid="{A57CC340-3E85-48D2-86BE-65B75E551E5D}"/>
    <cellStyle name="Percent 6 3 2 2 2 5" xfId="8221" xr:uid="{0C8DDDB8-7FDB-42AC-90A6-9BD1408D5619}"/>
    <cellStyle name="Percent 6 3 2 2 3" xfId="3665" xr:uid="{D615ECA9-9EA6-45CB-8630-2CBDA2561EEA}"/>
    <cellStyle name="Percent 6 3 2 2 3 2" xfId="3666" xr:uid="{772BA20C-A462-435C-8C7A-6BDDA44A41DE}"/>
    <cellStyle name="Percent 6 3 2 2 3 2 2" xfId="5891" xr:uid="{E24175CD-C4C2-4DB9-AAED-AD9C7EE0C8BD}"/>
    <cellStyle name="Percent 6 3 2 2 3 2 2 2" xfId="10247" xr:uid="{A11CF200-2F0F-44A2-8863-7EA43FF29F6B}"/>
    <cellStyle name="Percent 6 3 2 2 3 2 3" xfId="8226" xr:uid="{FF8D876E-4601-4C48-9B84-9518EAB08D05}"/>
    <cellStyle name="Percent 6 3 2 2 3 3" xfId="4811" xr:uid="{B06463F8-C1FE-45CE-893B-B1702E93867F}"/>
    <cellStyle name="Percent 6 3 2 2 3 3 2" xfId="9167" xr:uid="{856ABEA7-9A1B-46D9-91BD-7BEE2D97F2F1}"/>
    <cellStyle name="Percent 6 3 2 2 3 4" xfId="8225" xr:uid="{46E345B1-35C7-4520-B2B9-8DAC13D75D91}"/>
    <cellStyle name="Percent 6 3 2 2 4" xfId="3667" xr:uid="{843A216E-90DD-47AA-8668-FC88852AB274}"/>
    <cellStyle name="Percent 6 3 2 2 4 2" xfId="5351" xr:uid="{8175A523-7BC5-46E6-B23D-2E1BB67F0644}"/>
    <cellStyle name="Percent 6 3 2 2 4 2 2" xfId="9707" xr:uid="{70231013-E216-4B1A-984C-F642B9646FDE}"/>
    <cellStyle name="Percent 6 3 2 2 4 3" xfId="8227" xr:uid="{A60D55BD-6D89-4B62-9A1E-ACDB4C62E5C3}"/>
    <cellStyle name="Percent 6 3 2 2 5" xfId="4181" xr:uid="{83EB0EF8-9356-47AE-ACDE-F93C7066D9B2}"/>
    <cellStyle name="Percent 6 3 2 2 5 2" xfId="8537" xr:uid="{3E071FC4-5AEC-481E-991A-94CCA26F001B}"/>
    <cellStyle name="Percent 6 3 2 2 6" xfId="8220" xr:uid="{75F9C7AE-D65C-4654-B071-CDFE8E28902A}"/>
    <cellStyle name="Percent 6 3 2 3" xfId="3668" xr:uid="{74EE4C78-D599-4AA1-8CAD-41ED0ADD7C19}"/>
    <cellStyle name="Percent 6 3 2 3 2" xfId="3669" xr:uid="{F7BEA9EE-CC77-4D1B-804C-279F756E45B9}"/>
    <cellStyle name="Percent 6 3 2 3 2 2" xfId="3670" xr:uid="{F907B2E5-D554-4A5D-827D-03E69E3E27CD}"/>
    <cellStyle name="Percent 6 3 2 3 2 2 2" xfId="3671" xr:uid="{955B6AC2-FBAD-4097-B268-887565F9201B}"/>
    <cellStyle name="Percent 6 3 2 3 2 2 2 2" xfId="6070" xr:uid="{8225596D-A241-4C1F-8D3E-56AE385FAECD}"/>
    <cellStyle name="Percent 6 3 2 3 2 2 2 2 2" xfId="10426" xr:uid="{374BA010-63EC-46E7-A497-00E9DCE72B90}"/>
    <cellStyle name="Percent 6 3 2 3 2 2 2 3" xfId="8231" xr:uid="{797B572E-11F4-4871-B468-CD22591F6D92}"/>
    <cellStyle name="Percent 6 3 2 3 2 2 3" xfId="4990" xr:uid="{ADF92AE1-A338-40F3-91AF-4FCF35142A3B}"/>
    <cellStyle name="Percent 6 3 2 3 2 2 3 2" xfId="9346" xr:uid="{AFB72B4A-D620-45F0-8D90-00005AE26752}"/>
    <cellStyle name="Percent 6 3 2 3 2 2 4" xfId="8230" xr:uid="{318454F5-2A9D-47D7-AAE0-6F3B8A58C982}"/>
    <cellStyle name="Percent 6 3 2 3 2 3" xfId="3672" xr:uid="{AA14EBF4-A414-4686-ACD4-21293EDBF7B8}"/>
    <cellStyle name="Percent 6 3 2 3 2 3 2" xfId="5530" xr:uid="{CC8DC7CB-9BBA-48AE-9146-44AE7869C097}"/>
    <cellStyle name="Percent 6 3 2 3 2 3 2 2" xfId="9886" xr:uid="{98EFD386-9045-41AA-B7C2-3A192EE12440}"/>
    <cellStyle name="Percent 6 3 2 3 2 3 3" xfId="8232" xr:uid="{A7AB7389-611B-4AB3-820B-D1305A76F58B}"/>
    <cellStyle name="Percent 6 3 2 3 2 4" xfId="4450" xr:uid="{4C6FEE0C-F685-41F5-9D1C-1563C8F0B706}"/>
    <cellStyle name="Percent 6 3 2 3 2 4 2" xfId="8806" xr:uid="{6D527CF1-1CF5-475C-A6D8-62A6AB807BE4}"/>
    <cellStyle name="Percent 6 3 2 3 2 5" xfId="8229" xr:uid="{60C7CADD-8A84-4116-8353-1CC14CA2A460}"/>
    <cellStyle name="Percent 6 3 2 3 3" xfId="3673" xr:uid="{1AC396E9-7118-4B2B-B761-AEEAFB2AD666}"/>
    <cellStyle name="Percent 6 3 2 3 3 2" xfId="3674" xr:uid="{9A67558C-1259-4652-97F7-7BA8A3950359}"/>
    <cellStyle name="Percent 6 3 2 3 3 2 2" xfId="5800" xr:uid="{5303836B-760F-4990-944D-AAAC5D4A4C59}"/>
    <cellStyle name="Percent 6 3 2 3 3 2 2 2" xfId="10156" xr:uid="{15825423-8BDD-4AFE-B704-80A6CFFF365F}"/>
    <cellStyle name="Percent 6 3 2 3 3 2 3" xfId="8234" xr:uid="{79EE4F29-689D-4F49-8E25-893A9160AFE5}"/>
    <cellStyle name="Percent 6 3 2 3 3 3" xfId="4720" xr:uid="{DDD0D633-9609-4515-BEF5-E676DD1834CD}"/>
    <cellStyle name="Percent 6 3 2 3 3 3 2" xfId="9076" xr:uid="{942F6503-FB90-4C5B-ACFF-D193A2DE02BC}"/>
    <cellStyle name="Percent 6 3 2 3 3 4" xfId="8233" xr:uid="{14483853-B543-48A1-8768-4304EE1F30A3}"/>
    <cellStyle name="Percent 6 3 2 3 4" xfId="3675" xr:uid="{170F11B5-0CF7-40BF-AE97-C4274A638242}"/>
    <cellStyle name="Percent 6 3 2 3 4 2" xfId="5260" xr:uid="{C6DAC128-3077-469F-BAFD-3D0B25B0C5D8}"/>
    <cellStyle name="Percent 6 3 2 3 4 2 2" xfId="9616" xr:uid="{7D3E41EA-56D9-49A6-8705-310FB0B96671}"/>
    <cellStyle name="Percent 6 3 2 3 4 3" xfId="8235" xr:uid="{BA2F9381-3A37-4D36-8DED-2BA0C5D02772}"/>
    <cellStyle name="Percent 6 3 2 3 5" xfId="4270" xr:uid="{D7524766-DCB0-4138-9C5C-6F91B3ADF758}"/>
    <cellStyle name="Percent 6 3 2 3 5 2" xfId="8626" xr:uid="{1D99D00E-9E06-4B40-AA2F-0C18524FE226}"/>
    <cellStyle name="Percent 6 3 2 3 6" xfId="8228" xr:uid="{3BC85FDB-923C-4EF4-9C08-BC9D20A79BF2}"/>
    <cellStyle name="Percent 6 3 2 4" xfId="3676" xr:uid="{3CB71BAE-8BE8-4E8C-BB6C-EE70A18B9DAD}"/>
    <cellStyle name="Percent 6 3 2 4 2" xfId="3677" xr:uid="{48BE9B50-CDF4-468E-AD76-C790024C4663}"/>
    <cellStyle name="Percent 6 3 2 4 2 2" xfId="3678" xr:uid="{3A900216-5DEE-42C4-801B-2F74C0BD9B3C}"/>
    <cellStyle name="Percent 6 3 2 4 2 2 2" xfId="5981" xr:uid="{9A2E06F8-5A39-40D5-8E36-9F38332C87A4}"/>
    <cellStyle name="Percent 6 3 2 4 2 2 2 2" xfId="10337" xr:uid="{A955B351-1982-42C8-B741-4BD295F68AE8}"/>
    <cellStyle name="Percent 6 3 2 4 2 2 3" xfId="8238" xr:uid="{84C5C47E-FF7C-4ED7-8E8E-8F4547394027}"/>
    <cellStyle name="Percent 6 3 2 4 2 3" xfId="4901" xr:uid="{E2A9AF54-07DA-4F98-BCF5-0CCBB87158C2}"/>
    <cellStyle name="Percent 6 3 2 4 2 3 2" xfId="9257" xr:uid="{59B827DC-9DB3-454F-872D-C2E77E378FA1}"/>
    <cellStyle name="Percent 6 3 2 4 2 4" xfId="8237" xr:uid="{61999356-1D83-4606-8608-61B77FEE6831}"/>
    <cellStyle name="Percent 6 3 2 4 3" xfId="3679" xr:uid="{DB96CFA2-85C0-4A7B-A2EA-B777F9E4C1CF}"/>
    <cellStyle name="Percent 6 3 2 4 3 2" xfId="5441" xr:uid="{4583A54F-014E-475D-AEF8-D11FDCDA14BD}"/>
    <cellStyle name="Percent 6 3 2 4 3 2 2" xfId="9797" xr:uid="{58D61454-5B76-4669-9DE7-C94D471FF9AF}"/>
    <cellStyle name="Percent 6 3 2 4 3 3" xfId="8239" xr:uid="{B696C4AE-EE01-48DF-9019-BC2CA14E7B27}"/>
    <cellStyle name="Percent 6 3 2 4 4" xfId="4361" xr:uid="{5FE30FF3-C095-4819-9F9D-088453F54E8B}"/>
    <cellStyle name="Percent 6 3 2 4 4 2" xfId="8717" xr:uid="{9533F370-5FA6-4471-9880-4308EC8E50AD}"/>
    <cellStyle name="Percent 6 3 2 4 5" xfId="8236" xr:uid="{BFDD2FC3-34D3-4663-99B2-2E038F63794B}"/>
    <cellStyle name="Percent 6 3 2 5" xfId="3680" xr:uid="{5C67C91E-7BB3-4127-B161-C5C27D7F6D4E}"/>
    <cellStyle name="Percent 6 3 2 5 2" xfId="3681" xr:uid="{B0E0D4BB-6C47-41AC-A068-B21D0109C144}"/>
    <cellStyle name="Percent 6 3 2 5 2 2" xfId="5711" xr:uid="{980C549E-F82C-47DF-920D-36734FD1FE7E}"/>
    <cellStyle name="Percent 6 3 2 5 2 2 2" xfId="10067" xr:uid="{9BC03BCB-F7BC-4AE4-8970-67FF896AEBF3}"/>
    <cellStyle name="Percent 6 3 2 5 2 3" xfId="8241" xr:uid="{0E7FCD41-0D59-46E1-9496-4EC8A01C8A7B}"/>
    <cellStyle name="Percent 6 3 2 5 3" xfId="4631" xr:uid="{8A88BB2E-CEF6-41D0-8BBF-930804B4A812}"/>
    <cellStyle name="Percent 6 3 2 5 3 2" xfId="8987" xr:uid="{5281CD10-797E-451E-9C42-D5413B5F8F7E}"/>
    <cellStyle name="Percent 6 3 2 5 4" xfId="8240" xr:uid="{86FD1C24-E484-4A1B-867A-40182916A3F5}"/>
    <cellStyle name="Percent 6 3 2 6" xfId="3682" xr:uid="{2382056B-2278-477E-A7EC-31AB691F1490}"/>
    <cellStyle name="Percent 6 3 2 6 2" xfId="5171" xr:uid="{2FB01F8D-6444-413C-B539-60A6214DC39C}"/>
    <cellStyle name="Percent 6 3 2 6 2 2" xfId="9527" xr:uid="{564CBDD1-B29C-48B3-9789-C8B0FB5F9750}"/>
    <cellStyle name="Percent 6 3 2 6 3" xfId="8242" xr:uid="{940FF167-14CF-4C9E-9184-858150B6A935}"/>
    <cellStyle name="Percent 6 3 2 7" xfId="4090" xr:uid="{1FA1CBDC-6F6D-493D-87BE-C8DF7029FCBD}"/>
    <cellStyle name="Percent 6 3 2 7 2" xfId="8446" xr:uid="{E8F577EC-7AF3-4B5F-A3A4-59A7CF7C681E}"/>
    <cellStyle name="Percent 6 3 2 8" xfId="8219" xr:uid="{747512C0-5094-4F9E-AFDC-D0C428F33C93}"/>
    <cellStyle name="Percent 6 3 3" xfId="3683" xr:uid="{7C0008EB-CC10-40C2-8564-C2D0EB406B34}"/>
    <cellStyle name="Percent 6 3 3 2" xfId="3684" xr:uid="{F3E77DC1-D07E-430B-9881-8CF6953CFBEA}"/>
    <cellStyle name="Percent 6 3 3 2 2" xfId="3685" xr:uid="{4FAAD47A-F922-4D32-896A-012AB6640F5F}"/>
    <cellStyle name="Percent 6 3 3 2 2 2" xfId="3686" xr:uid="{29EF0C25-DEF0-4D73-A229-8DDFA6C6B968}"/>
    <cellStyle name="Percent 6 3 3 2 2 2 2" xfId="6116" xr:uid="{3EBD6DFB-55E2-4ACD-B404-1A33ADBA2561}"/>
    <cellStyle name="Percent 6 3 3 2 2 2 2 2" xfId="10472" xr:uid="{3CE28424-E751-445C-A339-22DCC0E75C54}"/>
    <cellStyle name="Percent 6 3 3 2 2 2 3" xfId="8246" xr:uid="{4AEE5C49-C64E-4CE4-AB32-1650F64B124A}"/>
    <cellStyle name="Percent 6 3 3 2 2 3" xfId="5036" xr:uid="{F1891D5B-7C0B-489C-9130-CF6408FE1BA4}"/>
    <cellStyle name="Percent 6 3 3 2 2 3 2" xfId="9392" xr:uid="{2D1674F2-7230-40F6-941B-E8DB13141E77}"/>
    <cellStyle name="Percent 6 3 3 2 2 4" xfId="8245" xr:uid="{603A96C0-02A7-4674-B2FC-4070F122EFDA}"/>
    <cellStyle name="Percent 6 3 3 2 3" xfId="3687" xr:uid="{60780E15-97F2-48FC-B744-6C3C623F0F8F}"/>
    <cellStyle name="Percent 6 3 3 2 3 2" xfId="5576" xr:uid="{D4BD4A48-C0E7-452C-A950-7F27D207290E}"/>
    <cellStyle name="Percent 6 3 3 2 3 2 2" xfId="9932" xr:uid="{B0A7581C-1DE1-431C-BF21-5E3D6DB69ED4}"/>
    <cellStyle name="Percent 6 3 3 2 3 3" xfId="8247" xr:uid="{2ACFAF00-E44B-47C6-97AB-26EC87245CCF}"/>
    <cellStyle name="Percent 6 3 3 2 4" xfId="4496" xr:uid="{3CEC5EF8-35F8-4678-A89E-A07066E65649}"/>
    <cellStyle name="Percent 6 3 3 2 4 2" xfId="8852" xr:uid="{522EAFF9-4345-4950-9200-AD58B4745139}"/>
    <cellStyle name="Percent 6 3 3 2 5" xfId="8244" xr:uid="{6D583140-95F5-4C28-B545-CA317389555A}"/>
    <cellStyle name="Percent 6 3 3 3" xfId="3688" xr:uid="{8D287A2F-CE10-4504-A45C-23FCCB4FEE2E}"/>
    <cellStyle name="Percent 6 3 3 3 2" xfId="3689" xr:uid="{698DA8DB-1EF4-4FF6-9165-62F826E23E44}"/>
    <cellStyle name="Percent 6 3 3 3 2 2" xfId="5846" xr:uid="{04E8BC87-4169-46BF-8083-B3A6306F3224}"/>
    <cellStyle name="Percent 6 3 3 3 2 2 2" xfId="10202" xr:uid="{F4491EF9-82B4-4DAE-ADF0-560CCC731824}"/>
    <cellStyle name="Percent 6 3 3 3 2 3" xfId="8249" xr:uid="{A05DE6AC-D431-4A94-8FA5-BC47615E5516}"/>
    <cellStyle name="Percent 6 3 3 3 3" xfId="4766" xr:uid="{F617E031-FAF0-467F-AE22-1607627B246F}"/>
    <cellStyle name="Percent 6 3 3 3 3 2" xfId="9122" xr:uid="{49E19465-34CB-42E1-AD9B-3551735F52D8}"/>
    <cellStyle name="Percent 6 3 3 3 4" xfId="8248" xr:uid="{0ADD0851-128A-4FCB-9762-68E5E1363E70}"/>
    <cellStyle name="Percent 6 3 3 4" xfId="3690" xr:uid="{87AD944B-4E71-4195-B4D9-600C47E2B29B}"/>
    <cellStyle name="Percent 6 3 3 4 2" xfId="5306" xr:uid="{31334743-6420-425F-9F06-10C0092A065E}"/>
    <cellStyle name="Percent 6 3 3 4 2 2" xfId="9662" xr:uid="{414AA053-805E-4968-A07D-557D4AFA5270}"/>
    <cellStyle name="Percent 6 3 3 4 3" xfId="8250" xr:uid="{37A3A538-2F2E-4CC3-8B23-D814913F5864}"/>
    <cellStyle name="Percent 6 3 3 5" xfId="4136" xr:uid="{7978F9CE-B4F4-458F-A3C9-83B631104BCF}"/>
    <cellStyle name="Percent 6 3 3 5 2" xfId="8492" xr:uid="{6DA1FC8D-F1AB-4A1A-8AD9-C5C8A61E6ACF}"/>
    <cellStyle name="Percent 6 3 3 6" xfId="8243" xr:uid="{9552ED6D-63B2-48AE-8A94-3A01CFBB3335}"/>
    <cellStyle name="Percent 6 3 4" xfId="3691" xr:uid="{F70D5A13-19E0-41F1-B1A7-9A1A2112820E}"/>
    <cellStyle name="Percent 6 3 4 2" xfId="3692" xr:uid="{B9A68881-C6A4-43C3-A228-92BCCE4684A1}"/>
    <cellStyle name="Percent 6 3 4 2 2" xfId="3693" xr:uid="{8F61F1F9-E064-4700-A930-0FE0A71BF309}"/>
    <cellStyle name="Percent 6 3 4 2 2 2" xfId="3694" xr:uid="{3D05C3EB-999A-4124-85EC-EEB9DF9C663E}"/>
    <cellStyle name="Percent 6 3 4 2 2 2 2" xfId="6069" xr:uid="{04459A4A-D6F5-45B0-8C63-347F718EBBF7}"/>
    <cellStyle name="Percent 6 3 4 2 2 2 2 2" xfId="10425" xr:uid="{1610B6A6-428E-4EDC-968B-74594798FF83}"/>
    <cellStyle name="Percent 6 3 4 2 2 2 3" xfId="8254" xr:uid="{A82E256A-20DA-4364-8299-121585D66CDB}"/>
    <cellStyle name="Percent 6 3 4 2 2 3" xfId="4989" xr:uid="{ABCA0F72-6901-4575-BA1A-FADE92C69071}"/>
    <cellStyle name="Percent 6 3 4 2 2 3 2" xfId="9345" xr:uid="{AB70367E-4246-44B8-BE78-5EE296A2DE61}"/>
    <cellStyle name="Percent 6 3 4 2 2 4" xfId="8253" xr:uid="{A702EE0C-65A9-4C79-92AB-1640078EBA2E}"/>
    <cellStyle name="Percent 6 3 4 2 3" xfId="3695" xr:uid="{58011522-A859-4F60-A89D-2876D4692E4B}"/>
    <cellStyle name="Percent 6 3 4 2 3 2" xfId="5529" xr:uid="{11752148-6781-4BEF-99CF-CB7D1534EA31}"/>
    <cellStyle name="Percent 6 3 4 2 3 2 2" xfId="9885" xr:uid="{5A62D2AE-30DD-43A8-9A5C-73F83C07A540}"/>
    <cellStyle name="Percent 6 3 4 2 3 3" xfId="8255" xr:uid="{029DD5F6-ABAE-4418-A6E6-DFBEB67A4323}"/>
    <cellStyle name="Percent 6 3 4 2 4" xfId="4449" xr:uid="{0B7E6B93-0CBE-4041-A7A0-1385F9C64CED}"/>
    <cellStyle name="Percent 6 3 4 2 4 2" xfId="8805" xr:uid="{F2B3C527-9AE4-4F60-A109-9702D9DE287C}"/>
    <cellStyle name="Percent 6 3 4 2 5" xfId="8252" xr:uid="{E781AE42-3D4B-4DF6-802A-8AAF9E65324B}"/>
    <cellStyle name="Percent 6 3 4 3" xfId="3696" xr:uid="{094CBBE3-1B98-4C0B-AC47-26F7A018A321}"/>
    <cellStyle name="Percent 6 3 4 3 2" xfId="3697" xr:uid="{C7D780D4-856E-4B45-9F93-A89532C92290}"/>
    <cellStyle name="Percent 6 3 4 3 2 2" xfId="5799" xr:uid="{4168602B-51F5-481C-8816-F9676E8006EF}"/>
    <cellStyle name="Percent 6 3 4 3 2 2 2" xfId="10155" xr:uid="{F87BD055-A2FC-4630-9F6B-6FF84CC061C1}"/>
    <cellStyle name="Percent 6 3 4 3 2 3" xfId="8257" xr:uid="{F2E31987-EA95-499F-A2B0-B2401548327F}"/>
    <cellStyle name="Percent 6 3 4 3 3" xfId="4719" xr:uid="{F8DFDD22-23B6-4781-B959-B00C39957DD0}"/>
    <cellStyle name="Percent 6 3 4 3 3 2" xfId="9075" xr:uid="{3B55FE1A-C2DF-48D7-B315-1F30F27C50B0}"/>
    <cellStyle name="Percent 6 3 4 3 4" xfId="8256" xr:uid="{6659825A-8048-41BC-A8A7-D71423AE58A4}"/>
    <cellStyle name="Percent 6 3 4 4" xfId="3698" xr:uid="{9CBBA860-7BF2-43BD-86C4-D3C6D6FEC0EA}"/>
    <cellStyle name="Percent 6 3 4 4 2" xfId="5259" xr:uid="{B109C465-CDFF-4360-B665-78AA9E9E2E56}"/>
    <cellStyle name="Percent 6 3 4 4 2 2" xfId="9615" xr:uid="{876C1C25-9587-42C9-BCFF-21F92E08050F}"/>
    <cellStyle name="Percent 6 3 4 4 3" xfId="8258" xr:uid="{8D519DD0-BF94-4790-BEFC-943A568D63D8}"/>
    <cellStyle name="Percent 6 3 4 5" xfId="4269" xr:uid="{D7D1F02D-4504-4C76-8161-E5B6D3D8CB91}"/>
    <cellStyle name="Percent 6 3 4 5 2" xfId="8625" xr:uid="{20E61C4B-F0B1-4DF5-8C77-4936D3224AEE}"/>
    <cellStyle name="Percent 6 3 4 6" xfId="8251" xr:uid="{9A5B5B04-A172-4EC1-BFD2-4ACB06D73458}"/>
    <cellStyle name="Percent 6 3 5" xfId="3699" xr:uid="{7015ECE8-757B-495A-A638-654434D82121}"/>
    <cellStyle name="Percent 6 3 5 2" xfId="3700" xr:uid="{1BD9E959-8F8F-46C0-A78B-133A830D956C}"/>
    <cellStyle name="Percent 6 3 5 2 2" xfId="3701" xr:uid="{90F19798-9317-44D2-98C8-CD1A7DAB6E41}"/>
    <cellStyle name="Percent 6 3 5 2 2 2" xfId="5936" xr:uid="{D407554B-972F-45EE-A249-8DAC71AC2143}"/>
    <cellStyle name="Percent 6 3 5 2 2 2 2" xfId="10292" xr:uid="{5134FF84-E66F-4184-B469-E6FBA8ADF7AC}"/>
    <cellStyle name="Percent 6 3 5 2 2 3" xfId="8261" xr:uid="{1B57A1EC-A941-4F33-987B-BAD9412ACBDE}"/>
    <cellStyle name="Percent 6 3 5 2 3" xfId="4856" xr:uid="{243B7CD6-442C-4609-AD36-C92A412F1089}"/>
    <cellStyle name="Percent 6 3 5 2 3 2" xfId="9212" xr:uid="{CB2B3051-6131-4E41-8D6E-87F35B35690D}"/>
    <cellStyle name="Percent 6 3 5 2 4" xfId="8260" xr:uid="{B6D50460-DED7-4D17-800F-3104C5445409}"/>
    <cellStyle name="Percent 6 3 5 3" xfId="3702" xr:uid="{2A57B5EB-9BAC-497C-8CB2-D4C280DABB16}"/>
    <cellStyle name="Percent 6 3 5 3 2" xfId="5396" xr:uid="{031344F4-C191-4D55-A45E-244971B1BF5E}"/>
    <cellStyle name="Percent 6 3 5 3 2 2" xfId="9752" xr:uid="{7D9D5AD6-6624-4E00-9117-773D14AF3AB5}"/>
    <cellStyle name="Percent 6 3 5 3 3" xfId="8262" xr:uid="{D2C261B4-912C-4DA2-9990-C0AB770C0ACC}"/>
    <cellStyle name="Percent 6 3 5 4" xfId="4316" xr:uid="{2A0C750A-2448-4BE3-B119-CA9A52F6D04A}"/>
    <cellStyle name="Percent 6 3 5 4 2" xfId="8672" xr:uid="{20AE9A42-D1C8-4407-853A-9518F00B0514}"/>
    <cellStyle name="Percent 6 3 5 5" xfId="8259" xr:uid="{F159034B-BF98-46AD-A216-6A205A87D468}"/>
    <cellStyle name="Percent 6 3 6" xfId="3703" xr:uid="{97D2BB10-2BAB-4A49-B65B-390975D130F1}"/>
    <cellStyle name="Percent 6 3 6 2" xfId="3704" xr:uid="{B158E6E4-9EB0-44F7-8563-849EE2CE9382}"/>
    <cellStyle name="Percent 6 3 6 2 2" xfId="5666" xr:uid="{EC390C3A-CC08-48AA-B6EE-8261175FF74C}"/>
    <cellStyle name="Percent 6 3 6 2 2 2" xfId="10022" xr:uid="{FC15E218-9111-44F3-8C98-2B9D49AAABC7}"/>
    <cellStyle name="Percent 6 3 6 2 3" xfId="8264" xr:uid="{B43CEB78-E867-4643-A616-710B47E6EFFD}"/>
    <cellStyle name="Percent 6 3 6 3" xfId="4586" xr:uid="{B9CCAA31-B749-496C-B77B-579F385FC07B}"/>
    <cellStyle name="Percent 6 3 6 3 2" xfId="8942" xr:uid="{1807E0EC-8656-4D3F-A0AB-B257694FFA26}"/>
    <cellStyle name="Percent 6 3 6 4" xfId="8263" xr:uid="{EDA85542-8DBC-463D-B087-D0D7D393BDA0}"/>
    <cellStyle name="Percent 6 3 7" xfId="3705" xr:uid="{425A9D20-20AE-4D1F-941B-CC804A441CFE}"/>
    <cellStyle name="Percent 6 3 7 2" xfId="5126" xr:uid="{C51C1289-4FB8-4624-B07B-5D77E0678630}"/>
    <cellStyle name="Percent 6 3 7 2 2" xfId="9482" xr:uid="{9F10C443-BC29-4F54-AAC9-EC4ABF56E718}"/>
    <cellStyle name="Percent 6 3 7 3" xfId="8265" xr:uid="{1693EC44-2DD8-433B-8F2B-38D83E16727C}"/>
    <cellStyle name="Percent 6 3 8" xfId="4089" xr:uid="{D96DF8F2-B109-4B12-A830-0C3BD36FF271}"/>
    <cellStyle name="Percent 6 3 8 2" xfId="8445" xr:uid="{E8519C9B-0494-46C8-8214-CF294579AEA4}"/>
    <cellStyle name="Percent 6 3 9" xfId="8218" xr:uid="{250B11E7-87EF-43B3-9280-173F533B11ED}"/>
    <cellStyle name="Percent 6 4" xfId="3706" xr:uid="{D3D83120-9B81-4956-A132-7B2FC88B5CF9}"/>
    <cellStyle name="Percent 6 4 2" xfId="3707" xr:uid="{641ACF11-5B99-4D69-AE24-D515AD3334EA}"/>
    <cellStyle name="Percent 6 4 2 2" xfId="3708" xr:uid="{6DBEC7B8-A18E-447D-8906-8636E9E5F5CA}"/>
    <cellStyle name="Percent 6 4 2 2 2" xfId="3709" xr:uid="{4311F2D4-5908-4A5C-B781-65B57FAC189B}"/>
    <cellStyle name="Percent 6 4 2 2 2 2" xfId="3710" xr:uid="{717E2232-56D9-4609-A522-278192A5A977}"/>
    <cellStyle name="Percent 6 4 2 2 2 2 2" xfId="3711" xr:uid="{32DCB796-659C-4E88-9150-37216F6715A1}"/>
    <cellStyle name="Percent 6 4 2 2 2 2 2 2" xfId="6162" xr:uid="{73CF5444-2A1D-4197-92AE-7EE88349106A}"/>
    <cellStyle name="Percent 6 4 2 2 2 2 2 2 2" xfId="10518" xr:uid="{810CF75A-FE99-436B-AD3D-F688D951CFC8}"/>
    <cellStyle name="Percent 6 4 2 2 2 2 2 3" xfId="8271" xr:uid="{5D308618-10AD-4208-8A11-4F65C7B063C0}"/>
    <cellStyle name="Percent 6 4 2 2 2 2 3" xfId="5082" xr:uid="{5EBB1D0C-F28C-49C1-BBB0-CE058273C8BF}"/>
    <cellStyle name="Percent 6 4 2 2 2 2 3 2" xfId="9438" xr:uid="{3F9D2DE1-2C59-41D9-BFE2-22FFD8E90DDB}"/>
    <cellStyle name="Percent 6 4 2 2 2 2 4" xfId="8270" xr:uid="{30F4E37D-26B7-477B-B7FD-34EEC293CEC1}"/>
    <cellStyle name="Percent 6 4 2 2 2 3" xfId="3712" xr:uid="{830BF5A6-F47C-4F89-BAC3-1B4DFEC331D6}"/>
    <cellStyle name="Percent 6 4 2 2 2 3 2" xfId="5622" xr:uid="{C39C1FF1-66BC-40F7-8A4E-9B8D204173B2}"/>
    <cellStyle name="Percent 6 4 2 2 2 3 2 2" xfId="9978" xr:uid="{5B6B7062-331B-42EC-B13E-451E1D79CC46}"/>
    <cellStyle name="Percent 6 4 2 2 2 3 3" xfId="8272" xr:uid="{C03DA41B-42BF-4AF2-BA36-1F1C1814919B}"/>
    <cellStyle name="Percent 6 4 2 2 2 4" xfId="4542" xr:uid="{C4391119-E7D3-4A7D-98A5-F0ED15504C30}"/>
    <cellStyle name="Percent 6 4 2 2 2 4 2" xfId="8898" xr:uid="{08FFEEDB-BAD9-4089-B87C-F8CF68107238}"/>
    <cellStyle name="Percent 6 4 2 2 2 5" xfId="8269" xr:uid="{B5EF7F6D-B4FA-42E3-ACA4-64059AFE0DB5}"/>
    <cellStyle name="Percent 6 4 2 2 3" xfId="3713" xr:uid="{AA804050-A772-419F-8422-A9B9C7F329B1}"/>
    <cellStyle name="Percent 6 4 2 2 3 2" xfId="3714" xr:uid="{C2C41B3C-86E5-4BB4-8E26-CA10AEF34745}"/>
    <cellStyle name="Percent 6 4 2 2 3 2 2" xfId="5892" xr:uid="{A9A31A40-FA41-4C44-8478-C1A4BEF59CD5}"/>
    <cellStyle name="Percent 6 4 2 2 3 2 2 2" xfId="10248" xr:uid="{3FDC146B-0CE9-4648-A17C-13984207F376}"/>
    <cellStyle name="Percent 6 4 2 2 3 2 3" xfId="8274" xr:uid="{32723956-375A-41C8-81C0-8FB3F111FA58}"/>
    <cellStyle name="Percent 6 4 2 2 3 3" xfId="4812" xr:uid="{A6113F54-DBBA-46B3-8A25-91245EBEFD00}"/>
    <cellStyle name="Percent 6 4 2 2 3 3 2" xfId="9168" xr:uid="{69473F7E-1DE1-41FD-ABA8-3D14B46C0BB3}"/>
    <cellStyle name="Percent 6 4 2 2 3 4" xfId="8273" xr:uid="{EA4115A1-8DEA-4266-AF8E-157C1236F6AD}"/>
    <cellStyle name="Percent 6 4 2 2 4" xfId="3715" xr:uid="{0332C8CD-5E1B-462E-A8BB-C24ED907CF1B}"/>
    <cellStyle name="Percent 6 4 2 2 4 2" xfId="5352" xr:uid="{AD4CCDBA-AC73-4129-AD6B-0C9557ED1038}"/>
    <cellStyle name="Percent 6 4 2 2 4 2 2" xfId="9708" xr:uid="{F0BDA019-0C6B-48F1-8CB9-2CDB1D6C66F7}"/>
    <cellStyle name="Percent 6 4 2 2 4 3" xfId="8275" xr:uid="{5D6E6F33-C778-416A-8620-3F9C3757CF6A}"/>
    <cellStyle name="Percent 6 4 2 2 5" xfId="4182" xr:uid="{39A8EA0D-D582-4921-AC47-DFB646AF3A41}"/>
    <cellStyle name="Percent 6 4 2 2 5 2" xfId="8538" xr:uid="{682D3978-AEE2-483A-9F02-FD2F3CE8704D}"/>
    <cellStyle name="Percent 6 4 2 2 6" xfId="8268" xr:uid="{7294737F-B0D2-4B08-8094-28B709DF3884}"/>
    <cellStyle name="Percent 6 4 2 3" xfId="3716" xr:uid="{8E370F28-2F1C-4BB5-940B-FEE5DE95478C}"/>
    <cellStyle name="Percent 6 4 2 3 2" xfId="3717" xr:uid="{06AB8BFC-CAB2-4D19-AB5D-781720196C48}"/>
    <cellStyle name="Percent 6 4 2 3 2 2" xfId="3718" xr:uid="{46C75837-C1FB-43FE-BAA2-84CC6ACFE248}"/>
    <cellStyle name="Percent 6 4 2 3 2 2 2" xfId="3719" xr:uid="{0BCAA423-9294-46BA-B699-31274F06737B}"/>
    <cellStyle name="Percent 6 4 2 3 2 2 2 2" xfId="6072" xr:uid="{F0AB8C7E-09A1-45EC-B1BC-CE299AC41DAD}"/>
    <cellStyle name="Percent 6 4 2 3 2 2 2 2 2" xfId="10428" xr:uid="{6BE5827B-E262-4BB9-B6E0-12137C531B05}"/>
    <cellStyle name="Percent 6 4 2 3 2 2 2 3" xfId="8279" xr:uid="{71837E1D-FE2E-4C38-AA6F-5A5F051B615A}"/>
    <cellStyle name="Percent 6 4 2 3 2 2 3" xfId="4992" xr:uid="{B6363B18-A933-469D-ABB2-CD531D361653}"/>
    <cellStyle name="Percent 6 4 2 3 2 2 3 2" xfId="9348" xr:uid="{A54689E7-BD6D-4C92-A62F-F1186DA10EDE}"/>
    <cellStyle name="Percent 6 4 2 3 2 2 4" xfId="8278" xr:uid="{CBE0A245-4464-46EF-8A0B-747C9AC4B3E1}"/>
    <cellStyle name="Percent 6 4 2 3 2 3" xfId="3720" xr:uid="{536701D2-E7DC-4D88-A62A-B80D8AC84D1C}"/>
    <cellStyle name="Percent 6 4 2 3 2 3 2" xfId="5532" xr:uid="{6DE77F1F-5251-4C25-9267-64A0C35A4594}"/>
    <cellStyle name="Percent 6 4 2 3 2 3 2 2" xfId="9888" xr:uid="{E1BE1757-84B6-4812-9B1C-9BFCA6D986E1}"/>
    <cellStyle name="Percent 6 4 2 3 2 3 3" xfId="8280" xr:uid="{A28BC954-2C0A-4920-8911-C67F8E49AE3C}"/>
    <cellStyle name="Percent 6 4 2 3 2 4" xfId="4452" xr:uid="{CA39776A-27AA-45DD-8F21-AD074C3B1421}"/>
    <cellStyle name="Percent 6 4 2 3 2 4 2" xfId="8808" xr:uid="{FB279273-7A6D-4774-9D98-247310413647}"/>
    <cellStyle name="Percent 6 4 2 3 2 5" xfId="8277" xr:uid="{A816900D-3467-44D1-AABC-457728650882}"/>
    <cellStyle name="Percent 6 4 2 3 3" xfId="3721" xr:uid="{6EA53C1E-B73D-48BB-B433-C648F0126F4B}"/>
    <cellStyle name="Percent 6 4 2 3 3 2" xfId="3722" xr:uid="{A2BA8D53-D355-4702-9D19-2FD9D109C927}"/>
    <cellStyle name="Percent 6 4 2 3 3 2 2" xfId="5802" xr:uid="{E873B731-EE87-4759-99B6-D47DE3DF05B7}"/>
    <cellStyle name="Percent 6 4 2 3 3 2 2 2" xfId="10158" xr:uid="{CA416510-6985-4B16-8B60-A39AD4FF620B}"/>
    <cellStyle name="Percent 6 4 2 3 3 2 3" xfId="8282" xr:uid="{96630D63-A3D7-4169-833C-E13C05001128}"/>
    <cellStyle name="Percent 6 4 2 3 3 3" xfId="4722" xr:uid="{DA19B5D6-D69C-431F-81E2-8E19F83E1903}"/>
    <cellStyle name="Percent 6 4 2 3 3 3 2" xfId="9078" xr:uid="{19929D2D-A2AF-4C3A-8ECC-8C1D31E5A19B}"/>
    <cellStyle name="Percent 6 4 2 3 3 4" xfId="8281" xr:uid="{BB442949-9C2E-4776-9434-496D5C7D9452}"/>
    <cellStyle name="Percent 6 4 2 3 4" xfId="3723" xr:uid="{30ED6B43-9249-4E5A-B3D3-222D70B01DA8}"/>
    <cellStyle name="Percent 6 4 2 3 4 2" xfId="5262" xr:uid="{D459134B-E3BA-48E7-A850-06B1D1512843}"/>
    <cellStyle name="Percent 6 4 2 3 4 2 2" xfId="9618" xr:uid="{C5F1502D-A203-4B70-A736-A1C9EC9196A6}"/>
    <cellStyle name="Percent 6 4 2 3 4 3" xfId="8283" xr:uid="{E19FB197-164E-4EF6-91BD-398082266686}"/>
    <cellStyle name="Percent 6 4 2 3 5" xfId="4272" xr:uid="{CB041672-486D-46C4-8366-1782320A0212}"/>
    <cellStyle name="Percent 6 4 2 3 5 2" xfId="8628" xr:uid="{C26822A0-45B2-4F04-90A3-D1EDD5493685}"/>
    <cellStyle name="Percent 6 4 2 3 6" xfId="8276" xr:uid="{B1EB7479-F3F7-424E-98CD-606B962703F3}"/>
    <cellStyle name="Percent 6 4 2 4" xfId="3724" xr:uid="{5D76A02D-CBC2-4EAD-AE7E-B8346FF8E5E2}"/>
    <cellStyle name="Percent 6 4 2 4 2" xfId="3725" xr:uid="{179579AC-9F3A-42E4-AAE6-3BDC9415B8F0}"/>
    <cellStyle name="Percent 6 4 2 4 2 2" xfId="3726" xr:uid="{45170A0E-B6DC-48BB-8032-AF07DE236F7F}"/>
    <cellStyle name="Percent 6 4 2 4 2 2 2" xfId="5982" xr:uid="{BE01E9A0-568E-4638-85B2-54E46A38B21A}"/>
    <cellStyle name="Percent 6 4 2 4 2 2 2 2" xfId="10338" xr:uid="{15544D92-D01C-417C-AED3-F57A8773E6B2}"/>
    <cellStyle name="Percent 6 4 2 4 2 2 3" xfId="8286" xr:uid="{B48FC32F-DD9B-4216-9DFF-0634C9A5F162}"/>
    <cellStyle name="Percent 6 4 2 4 2 3" xfId="4902" xr:uid="{5D13D6A5-E225-43FD-88D8-3F89F7272034}"/>
    <cellStyle name="Percent 6 4 2 4 2 3 2" xfId="9258" xr:uid="{0AB875C2-2D13-492A-B616-221329C244E3}"/>
    <cellStyle name="Percent 6 4 2 4 2 4" xfId="8285" xr:uid="{55999D22-58DF-409F-9205-491D20270E9A}"/>
    <cellStyle name="Percent 6 4 2 4 3" xfId="3727" xr:uid="{BB3F5A5A-582B-4692-BECD-0237B0E91263}"/>
    <cellStyle name="Percent 6 4 2 4 3 2" xfId="5442" xr:uid="{57E38F2E-90E2-4293-BBF8-50A1BDDAD987}"/>
    <cellStyle name="Percent 6 4 2 4 3 2 2" xfId="9798" xr:uid="{F25969CD-5424-4F0E-AFA2-4BD3FF9D4112}"/>
    <cellStyle name="Percent 6 4 2 4 3 3" xfId="8287" xr:uid="{A5D6ED3B-3190-42C6-91DE-BC3E9477F095}"/>
    <cellStyle name="Percent 6 4 2 4 4" xfId="4362" xr:uid="{6B94F1F8-0D7D-4460-B566-91BDA56DACAF}"/>
    <cellStyle name="Percent 6 4 2 4 4 2" xfId="8718" xr:uid="{EC53D1EE-EED5-4162-BAF1-09558389C31F}"/>
    <cellStyle name="Percent 6 4 2 4 5" xfId="8284" xr:uid="{FEB9DC03-2CCC-4D32-87B9-FAE61555AE45}"/>
    <cellStyle name="Percent 6 4 2 5" xfId="3728" xr:uid="{DBF6B0F3-45F2-442A-A741-77602B013A25}"/>
    <cellStyle name="Percent 6 4 2 5 2" xfId="3729" xr:uid="{968D4E6A-7B65-43C3-A4C5-49AC768C0382}"/>
    <cellStyle name="Percent 6 4 2 5 2 2" xfId="5712" xr:uid="{261CB422-AC5E-4B32-BFF9-C1446A20F010}"/>
    <cellStyle name="Percent 6 4 2 5 2 2 2" xfId="10068" xr:uid="{6AB64E8C-CD30-44A9-AF07-92969735C29C}"/>
    <cellStyle name="Percent 6 4 2 5 2 3" xfId="8289" xr:uid="{8090D8C4-C714-49C1-9C45-959EECC8BB6B}"/>
    <cellStyle name="Percent 6 4 2 5 3" xfId="4632" xr:uid="{BA12BA08-D1E8-4795-A17C-54194DD61738}"/>
    <cellStyle name="Percent 6 4 2 5 3 2" xfId="8988" xr:uid="{83EEA839-2C94-4696-A664-9AE7764518EF}"/>
    <cellStyle name="Percent 6 4 2 5 4" xfId="8288" xr:uid="{79132C6D-713F-4C2A-81CB-66112BAF02C2}"/>
    <cellStyle name="Percent 6 4 2 6" xfId="3730" xr:uid="{E31A2F81-8597-496B-A1F4-E9E6AF8FB14B}"/>
    <cellStyle name="Percent 6 4 2 6 2" xfId="5172" xr:uid="{F478776D-0632-4A83-B432-394D5EB1F34A}"/>
    <cellStyle name="Percent 6 4 2 6 2 2" xfId="9528" xr:uid="{6B82846D-7425-4594-9BCE-0EEA27C1204B}"/>
    <cellStyle name="Percent 6 4 2 6 3" xfId="8290" xr:uid="{AD5E0A27-6E3D-417A-9EF5-46F3F6A12B6B}"/>
    <cellStyle name="Percent 6 4 2 7" xfId="4092" xr:uid="{2B6E5E57-0A82-4E63-8554-D9D3649ADE41}"/>
    <cellStyle name="Percent 6 4 2 7 2" xfId="8448" xr:uid="{0C7BF14D-E984-4F5B-9778-E344957C463B}"/>
    <cellStyle name="Percent 6 4 2 8" xfId="8267" xr:uid="{F6D76496-49B0-44E7-A73E-C1867EB5AA41}"/>
    <cellStyle name="Percent 6 4 3" xfId="3731" xr:uid="{4A366176-6F8F-4A43-83D4-567BFA2650DE}"/>
    <cellStyle name="Percent 6 4 3 2" xfId="3732" xr:uid="{B45D8F82-B89B-4A60-A953-D31A8EFAC2EC}"/>
    <cellStyle name="Percent 6 4 3 2 2" xfId="3733" xr:uid="{6AE881ED-0E26-4411-9651-CAC0901E4CD0}"/>
    <cellStyle name="Percent 6 4 3 2 2 2" xfId="3734" xr:uid="{FD452AA2-F6E9-4E4D-AE6E-027E8FB8CC8A}"/>
    <cellStyle name="Percent 6 4 3 2 2 2 2" xfId="6117" xr:uid="{001A5E86-C143-4A75-963B-AEBD3FEA56FE}"/>
    <cellStyle name="Percent 6 4 3 2 2 2 2 2" xfId="10473" xr:uid="{DE07B3E9-1C69-439A-A111-40127158005A}"/>
    <cellStyle name="Percent 6 4 3 2 2 2 3" xfId="8294" xr:uid="{1E972B36-3384-43CA-A69A-F75ECE8DFB97}"/>
    <cellStyle name="Percent 6 4 3 2 2 3" xfId="5037" xr:uid="{DA46ACD0-DE0D-4F38-AD13-E06C59137819}"/>
    <cellStyle name="Percent 6 4 3 2 2 3 2" xfId="9393" xr:uid="{0DDD736E-AF5A-4EAE-A401-70048F4665F6}"/>
    <cellStyle name="Percent 6 4 3 2 2 4" xfId="8293" xr:uid="{28BB373D-0896-49EF-8B09-6CD75A7D0B67}"/>
    <cellStyle name="Percent 6 4 3 2 3" xfId="3735" xr:uid="{F98DAD2A-474A-4E5D-996A-39F2F11F58C5}"/>
    <cellStyle name="Percent 6 4 3 2 3 2" xfId="5577" xr:uid="{C067C0E4-FAAF-4C00-A760-FBFAB0279EBE}"/>
    <cellStyle name="Percent 6 4 3 2 3 2 2" xfId="9933" xr:uid="{2C87D0CF-DE15-40E1-AD25-CE8B264C2F18}"/>
    <cellStyle name="Percent 6 4 3 2 3 3" xfId="8295" xr:uid="{476AA3CA-4EAF-4C37-A078-B14D641EA9FE}"/>
    <cellStyle name="Percent 6 4 3 2 4" xfId="4497" xr:uid="{83B13BD6-3D9E-4227-9249-638D41075676}"/>
    <cellStyle name="Percent 6 4 3 2 4 2" xfId="8853" xr:uid="{4822AB1D-25C9-4C9B-99B5-87859939BAB4}"/>
    <cellStyle name="Percent 6 4 3 2 5" xfId="8292" xr:uid="{908B592D-5DB6-4AA0-B3F7-EA1006C30005}"/>
    <cellStyle name="Percent 6 4 3 3" xfId="3736" xr:uid="{24E06052-73F2-47AC-90F1-EE76B61812F6}"/>
    <cellStyle name="Percent 6 4 3 3 2" xfId="3737" xr:uid="{A406F69F-117B-4CD1-9CE6-738832E855EA}"/>
    <cellStyle name="Percent 6 4 3 3 2 2" xfId="5847" xr:uid="{989AAA3E-C953-4F43-BEE4-569891727C32}"/>
    <cellStyle name="Percent 6 4 3 3 2 2 2" xfId="10203" xr:uid="{6B46E5DE-36E8-454D-B900-85E1353B18F3}"/>
    <cellStyle name="Percent 6 4 3 3 2 3" xfId="8297" xr:uid="{658E8659-8212-4748-81F6-BC24896C626B}"/>
    <cellStyle name="Percent 6 4 3 3 3" xfId="4767" xr:uid="{0148BFF3-14B9-49E9-84BC-CE9A36B79C34}"/>
    <cellStyle name="Percent 6 4 3 3 3 2" xfId="9123" xr:uid="{8456185B-17DE-42CA-8B3C-CAE8FA07B6F1}"/>
    <cellStyle name="Percent 6 4 3 3 4" xfId="8296" xr:uid="{DF1128D4-B674-4B6C-8EBE-FB9A91881504}"/>
    <cellStyle name="Percent 6 4 3 4" xfId="3738" xr:uid="{AE1D36D7-5384-4348-AEA5-78AC1C4DDE16}"/>
    <cellStyle name="Percent 6 4 3 4 2" xfId="5307" xr:uid="{755152AD-D1EC-49AB-9856-7A3908BAA805}"/>
    <cellStyle name="Percent 6 4 3 4 2 2" xfId="9663" xr:uid="{A326058D-873D-4C00-8546-59721B22BFBD}"/>
    <cellStyle name="Percent 6 4 3 4 3" xfId="8298" xr:uid="{0F9730E1-9BB5-4F43-88E0-0BF1ADD22D40}"/>
    <cellStyle name="Percent 6 4 3 5" xfId="4137" xr:uid="{11840009-5131-4A27-B57A-AD727745698C}"/>
    <cellStyle name="Percent 6 4 3 5 2" xfId="8493" xr:uid="{1089A8DD-3D67-4967-83C1-7F5ECB2D1DDB}"/>
    <cellStyle name="Percent 6 4 3 6" xfId="8291" xr:uid="{59AD2A32-57C0-48A3-9386-5D282BBBB0CE}"/>
    <cellStyle name="Percent 6 4 4" xfId="3739" xr:uid="{28CC1BFD-8462-4287-891D-314D5E0969E0}"/>
    <cellStyle name="Percent 6 4 4 2" xfId="3740" xr:uid="{6A31A904-3EF1-41BF-83B3-97C6B215C7A5}"/>
    <cellStyle name="Percent 6 4 4 2 2" xfId="3741" xr:uid="{7E3D8796-C3EF-4ED0-8589-4D2FD886D6A8}"/>
    <cellStyle name="Percent 6 4 4 2 2 2" xfId="3742" xr:uid="{539B487E-BDC3-4423-81E1-5BF8473177D6}"/>
    <cellStyle name="Percent 6 4 4 2 2 2 2" xfId="6071" xr:uid="{BBF26CBA-D928-4AC1-A2E4-7B87CF44F9B0}"/>
    <cellStyle name="Percent 6 4 4 2 2 2 2 2" xfId="10427" xr:uid="{63B77814-8C45-4572-8C89-A4B692E26977}"/>
    <cellStyle name="Percent 6 4 4 2 2 2 3" xfId="8302" xr:uid="{FA5C7F68-5DEA-4C0E-8982-A6FFD0F94E41}"/>
    <cellStyle name="Percent 6 4 4 2 2 3" xfId="4991" xr:uid="{2A9C4607-FD32-4CE6-AC7F-0A27276D8B8C}"/>
    <cellStyle name="Percent 6 4 4 2 2 3 2" xfId="9347" xr:uid="{F93295FA-EAFC-4CCA-8999-A1C7322D5751}"/>
    <cellStyle name="Percent 6 4 4 2 2 4" xfId="8301" xr:uid="{E9A2091B-D100-4892-B494-1BDF41272E30}"/>
    <cellStyle name="Percent 6 4 4 2 3" xfId="3743" xr:uid="{1273AF21-6670-4BF8-BF55-93A320C451E4}"/>
    <cellStyle name="Percent 6 4 4 2 3 2" xfId="5531" xr:uid="{B4B42C32-0CDE-4F25-B1E8-83A294E2EB33}"/>
    <cellStyle name="Percent 6 4 4 2 3 2 2" xfId="9887" xr:uid="{41EA8711-654A-4F09-A80B-0F39E0BB3001}"/>
    <cellStyle name="Percent 6 4 4 2 3 3" xfId="8303" xr:uid="{CE1BC646-E969-43EB-9AF8-04BEDE1A1D28}"/>
    <cellStyle name="Percent 6 4 4 2 4" xfId="4451" xr:uid="{6F847226-BABA-4ED6-A2B7-F41DE3168AA4}"/>
    <cellStyle name="Percent 6 4 4 2 4 2" xfId="8807" xr:uid="{F415A409-0C34-40B1-AFD8-9F7517E5EF79}"/>
    <cellStyle name="Percent 6 4 4 2 5" xfId="8300" xr:uid="{88F7646F-AE51-4DD8-B69F-44E475BF2D70}"/>
    <cellStyle name="Percent 6 4 4 3" xfId="3744" xr:uid="{907E0724-2759-459A-9999-20401E905336}"/>
    <cellStyle name="Percent 6 4 4 3 2" xfId="3745" xr:uid="{5820394F-C4D1-46FF-9324-ED6C565C036F}"/>
    <cellStyle name="Percent 6 4 4 3 2 2" xfId="5801" xr:uid="{A07CECFC-0107-4799-8AD3-4E7865AF3A2F}"/>
    <cellStyle name="Percent 6 4 4 3 2 2 2" xfId="10157" xr:uid="{0BB1F9C1-0AB8-4999-B368-52B75407C9CC}"/>
    <cellStyle name="Percent 6 4 4 3 2 3" xfId="8305" xr:uid="{958425FC-F080-4C0B-BB69-84ED5DFE137B}"/>
    <cellStyle name="Percent 6 4 4 3 3" xfId="4721" xr:uid="{5B233509-91BF-43EF-823A-B0D4990D813F}"/>
    <cellStyle name="Percent 6 4 4 3 3 2" xfId="9077" xr:uid="{B7ACE420-BC99-4F72-B560-D89E88E02B88}"/>
    <cellStyle name="Percent 6 4 4 3 4" xfId="8304" xr:uid="{29987696-D3F8-43F3-8C4F-5874358946E9}"/>
    <cellStyle name="Percent 6 4 4 4" xfId="3746" xr:uid="{7C138613-8D0C-4C09-BA23-3897A1D916EB}"/>
    <cellStyle name="Percent 6 4 4 4 2" xfId="5261" xr:uid="{ADD95BA3-3692-4504-AF41-B93322D9E173}"/>
    <cellStyle name="Percent 6 4 4 4 2 2" xfId="9617" xr:uid="{9254753D-41A6-455A-8AA8-2012405FBBA7}"/>
    <cellStyle name="Percent 6 4 4 4 3" xfId="8306" xr:uid="{CEDF3D84-5EE6-4172-8074-4C644AE2067B}"/>
    <cellStyle name="Percent 6 4 4 5" xfId="4271" xr:uid="{FB9084BA-3638-4B24-AD90-624868DD0BF0}"/>
    <cellStyle name="Percent 6 4 4 5 2" xfId="8627" xr:uid="{7973D73A-77E1-4862-ADED-B755A2657CD5}"/>
    <cellStyle name="Percent 6 4 4 6" xfId="8299" xr:uid="{7EC84476-612B-4D9C-AE67-DE1C92885B93}"/>
    <cellStyle name="Percent 6 4 5" xfId="3747" xr:uid="{9283E8DE-FCB5-433A-A14E-3D6E831EEE8A}"/>
    <cellStyle name="Percent 6 4 5 2" xfId="3748" xr:uid="{260B277F-ED26-44A9-9F3B-29543DD58DE8}"/>
    <cellStyle name="Percent 6 4 5 2 2" xfId="3749" xr:uid="{DB2BB7FE-6DB3-4974-B5F3-516E0EDB823F}"/>
    <cellStyle name="Percent 6 4 5 2 2 2" xfId="5937" xr:uid="{A57C1E32-1758-4047-B6D1-6CD758B22E40}"/>
    <cellStyle name="Percent 6 4 5 2 2 2 2" xfId="10293" xr:uid="{2E15CDF1-9B9A-4E42-A2CC-21E276CE052E}"/>
    <cellStyle name="Percent 6 4 5 2 2 3" xfId="8309" xr:uid="{8FEBF319-2139-4DE1-92DE-6231562FA4C7}"/>
    <cellStyle name="Percent 6 4 5 2 3" xfId="4857" xr:uid="{51B86617-C1D0-4D9C-A00C-FEA2026723BE}"/>
    <cellStyle name="Percent 6 4 5 2 3 2" xfId="9213" xr:uid="{E3665DB9-6637-4446-8B63-75F25DA41AC3}"/>
    <cellStyle name="Percent 6 4 5 2 4" xfId="8308" xr:uid="{0E88B08C-8CAE-49CF-837C-B2A4F3654532}"/>
    <cellStyle name="Percent 6 4 5 3" xfId="3750" xr:uid="{5470B664-B074-4979-83BE-A6936C33AB3F}"/>
    <cellStyle name="Percent 6 4 5 3 2" xfId="5397" xr:uid="{6B88F243-13D0-4403-BBA9-AC0C316DAE5D}"/>
    <cellStyle name="Percent 6 4 5 3 2 2" xfId="9753" xr:uid="{E7D199C3-4F2D-4E4D-8ECC-8E1795ED20D6}"/>
    <cellStyle name="Percent 6 4 5 3 3" xfId="8310" xr:uid="{10773959-D5EE-4B0F-834A-7C3FC20F0FA7}"/>
    <cellStyle name="Percent 6 4 5 4" xfId="4317" xr:uid="{6F7FF208-B7C2-46F2-9787-805A57B339F6}"/>
    <cellStyle name="Percent 6 4 5 4 2" xfId="8673" xr:uid="{2813AE29-DFCB-4678-9E4B-D5EDB062E275}"/>
    <cellStyle name="Percent 6 4 5 5" xfId="8307" xr:uid="{8BE18BD4-0ABF-48A2-9605-AE71123E15CE}"/>
    <cellStyle name="Percent 6 4 6" xfId="3751" xr:uid="{A5E152B6-45E3-49A2-8957-72D5D0983708}"/>
    <cellStyle name="Percent 6 4 6 2" xfId="3752" xr:uid="{2AB1907F-6816-4A6D-85D2-89F85DF3042A}"/>
    <cellStyle name="Percent 6 4 6 2 2" xfId="5667" xr:uid="{46CA9ACB-88F9-4DE4-8EF9-60CFCE012452}"/>
    <cellStyle name="Percent 6 4 6 2 2 2" xfId="10023" xr:uid="{EF895EEA-48D1-48E1-893C-7BF888A87A13}"/>
    <cellStyle name="Percent 6 4 6 2 3" xfId="8312" xr:uid="{7FDF561E-5DD4-4725-8688-9977E535F2CF}"/>
    <cellStyle name="Percent 6 4 6 3" xfId="4587" xr:uid="{9B2F1176-63D6-4E50-82CF-1D2AE306D461}"/>
    <cellStyle name="Percent 6 4 6 3 2" xfId="8943" xr:uid="{7C39EF7D-60A5-453F-98C3-4FC1B201B91B}"/>
    <cellStyle name="Percent 6 4 6 4" xfId="8311" xr:uid="{36314272-0666-4087-A227-C315DD74A63F}"/>
    <cellStyle name="Percent 6 4 7" xfId="3753" xr:uid="{7A022C24-6B96-4CFF-BECD-A19A270B376A}"/>
    <cellStyle name="Percent 6 4 7 2" xfId="5127" xr:uid="{29968A02-F04E-4296-AED0-1CDF21E556EA}"/>
    <cellStyle name="Percent 6 4 7 2 2" xfId="9483" xr:uid="{51E3E30C-755A-41D7-BA59-9989CE2E94E4}"/>
    <cellStyle name="Percent 6 4 7 3" xfId="8313" xr:uid="{5A4C6766-8949-4E7D-B397-0E7487426A5C}"/>
    <cellStyle name="Percent 6 4 8" xfId="4091" xr:uid="{FE0DB760-0E88-4D03-B923-085BC103144C}"/>
    <cellStyle name="Percent 6 4 8 2" xfId="8447" xr:uid="{95C1BBBD-CFE5-47DB-BC5F-2249F46EED22}"/>
    <cellStyle name="Percent 6 4 9" xfId="8266" xr:uid="{575E9A41-DBFB-4D1D-AB89-2B5EAF583A4F}"/>
    <cellStyle name="Percent 6 5" xfId="3754" xr:uid="{5F7C8813-7C7C-451F-B763-B81522DC01A1}"/>
    <cellStyle name="Percent 6 5 2" xfId="3755" xr:uid="{977B9292-DF94-4F2A-B072-71944FBE6786}"/>
    <cellStyle name="Percent 6 5 2 2" xfId="3756" xr:uid="{78106604-B0B6-4AD4-A618-D093D1AFA7F3}"/>
    <cellStyle name="Percent 6 5 2 2 2" xfId="3757" xr:uid="{EA7C4979-FEFF-417E-868A-71431731D4CD}"/>
    <cellStyle name="Percent 6 5 2 2 2 2" xfId="3758" xr:uid="{21779E04-0BC8-4A9B-914D-1D7CFB393110}"/>
    <cellStyle name="Percent 6 5 2 2 2 2 2" xfId="6159" xr:uid="{3EDA208A-962E-4A28-9B27-9C2A0EB30F15}"/>
    <cellStyle name="Percent 6 5 2 2 2 2 2 2" xfId="10515" xr:uid="{83D7B162-C008-45F9-978C-F156F7F8D3D4}"/>
    <cellStyle name="Percent 6 5 2 2 2 2 3" xfId="8318" xr:uid="{77F8F762-0B7D-4F2B-9958-37EA2793F052}"/>
    <cellStyle name="Percent 6 5 2 2 2 3" xfId="5079" xr:uid="{369746EE-CA14-44A8-A03A-30EEC4C30C2D}"/>
    <cellStyle name="Percent 6 5 2 2 2 3 2" xfId="9435" xr:uid="{298FF37D-D311-4BBA-945F-9BE8C822291E}"/>
    <cellStyle name="Percent 6 5 2 2 2 4" xfId="8317" xr:uid="{E8D032EF-F084-481E-91F4-B3E220F6B908}"/>
    <cellStyle name="Percent 6 5 2 2 3" xfId="3759" xr:uid="{9CB94D43-5809-4E56-9BF2-0D7FA0517880}"/>
    <cellStyle name="Percent 6 5 2 2 3 2" xfId="5619" xr:uid="{11058338-2BAA-41C7-88C2-1CD4A7270CEC}"/>
    <cellStyle name="Percent 6 5 2 2 3 2 2" xfId="9975" xr:uid="{21C2F801-03D4-442B-A5BF-449905C10373}"/>
    <cellStyle name="Percent 6 5 2 2 3 3" xfId="8319" xr:uid="{93A0A4BE-D991-440A-B024-E5986BEE4757}"/>
    <cellStyle name="Percent 6 5 2 2 4" xfId="4539" xr:uid="{A898DC87-6B20-4551-BDB0-FE7D6297D14C}"/>
    <cellStyle name="Percent 6 5 2 2 4 2" xfId="8895" xr:uid="{4BA8C9CD-3EA6-430B-9728-90F7E558F0E0}"/>
    <cellStyle name="Percent 6 5 2 2 5" xfId="8316" xr:uid="{242CC831-AE82-41E9-9823-46D70DCDEA71}"/>
    <cellStyle name="Percent 6 5 2 3" xfId="3760" xr:uid="{39A960EA-619B-41EA-86D5-F5B9162ED415}"/>
    <cellStyle name="Percent 6 5 2 3 2" xfId="3761" xr:uid="{F6210AEC-D310-44B7-8030-B9E5B9CBFB10}"/>
    <cellStyle name="Percent 6 5 2 3 2 2" xfId="5889" xr:uid="{2E02318B-982B-4B8F-832A-B7B397054E8B}"/>
    <cellStyle name="Percent 6 5 2 3 2 2 2" xfId="10245" xr:uid="{432F7A71-0E8E-44E3-9B07-F519BD5A4044}"/>
    <cellStyle name="Percent 6 5 2 3 2 3" xfId="8321" xr:uid="{02FF91BB-7EE6-49A0-B303-109D0CC4818E}"/>
    <cellStyle name="Percent 6 5 2 3 3" xfId="4809" xr:uid="{E86FC58B-F57D-4D66-AE4C-AD20B9172B1D}"/>
    <cellStyle name="Percent 6 5 2 3 3 2" xfId="9165" xr:uid="{8E8963A2-EBED-4029-8444-938F0A924D7F}"/>
    <cellStyle name="Percent 6 5 2 3 4" xfId="8320" xr:uid="{CBBF766A-8EBB-45B7-ACE2-72970B4CC06A}"/>
    <cellStyle name="Percent 6 5 2 4" xfId="3762" xr:uid="{034AB937-088A-401C-B16E-53C56D604DAA}"/>
    <cellStyle name="Percent 6 5 2 4 2" xfId="5349" xr:uid="{A45C99A2-429F-49D3-BA54-4D599A71A918}"/>
    <cellStyle name="Percent 6 5 2 4 2 2" xfId="9705" xr:uid="{061CE2C3-9248-47EC-AF68-7A7F3A1CCF6E}"/>
    <cellStyle name="Percent 6 5 2 4 3" xfId="8322" xr:uid="{A626E44A-BBC9-4B30-8E11-5C9DD6370C20}"/>
    <cellStyle name="Percent 6 5 2 5" xfId="4179" xr:uid="{FA8EC796-7390-437B-A6E9-A14B37605B54}"/>
    <cellStyle name="Percent 6 5 2 5 2" xfId="8535" xr:uid="{738F8ABE-85FB-4EE2-BF49-649F4ADD3BF1}"/>
    <cellStyle name="Percent 6 5 2 6" xfId="8315" xr:uid="{9D298FC5-B4DD-4EE9-A189-A9734EE51F49}"/>
    <cellStyle name="Percent 6 5 3" xfId="3763" xr:uid="{60912073-FE7A-4588-ADD2-4ADD1FFDB243}"/>
    <cellStyle name="Percent 6 5 3 2" xfId="3764" xr:uid="{86A57376-1B67-490B-A2E2-87D32DEB35AF}"/>
    <cellStyle name="Percent 6 5 3 2 2" xfId="3765" xr:uid="{0F7944DA-BBC5-471E-B011-36F819F7D374}"/>
    <cellStyle name="Percent 6 5 3 2 2 2" xfId="3766" xr:uid="{D9E5B53C-F11A-44EC-B880-F87AC4B5975C}"/>
    <cellStyle name="Percent 6 5 3 2 2 2 2" xfId="6073" xr:uid="{E2124B5F-E519-430D-B691-F4F0E1126DB9}"/>
    <cellStyle name="Percent 6 5 3 2 2 2 2 2" xfId="10429" xr:uid="{9D4098E6-87C3-4D05-B6D7-FD84BE2DD579}"/>
    <cellStyle name="Percent 6 5 3 2 2 2 3" xfId="8326" xr:uid="{76CB88DF-C8E4-4D93-AB40-F97FD02E1EEA}"/>
    <cellStyle name="Percent 6 5 3 2 2 3" xfId="4993" xr:uid="{0C11FE22-317A-467E-ABE7-D893154047D1}"/>
    <cellStyle name="Percent 6 5 3 2 2 3 2" xfId="9349" xr:uid="{024688BA-2DDB-45FA-A98F-D7E4CD0B96E7}"/>
    <cellStyle name="Percent 6 5 3 2 2 4" xfId="8325" xr:uid="{68C626D5-C863-4915-91D5-C95D3E4F5976}"/>
    <cellStyle name="Percent 6 5 3 2 3" xfId="3767" xr:uid="{5C9E838E-A6E0-4F6E-8052-E25E12AFACE3}"/>
    <cellStyle name="Percent 6 5 3 2 3 2" xfId="5533" xr:uid="{9C07A96F-026F-4D7D-8FBD-6C339D5CDEF1}"/>
    <cellStyle name="Percent 6 5 3 2 3 2 2" xfId="9889" xr:uid="{2FA3420A-2E40-465E-9D23-09535F60A5C3}"/>
    <cellStyle name="Percent 6 5 3 2 3 3" xfId="8327" xr:uid="{694837AF-2977-40EF-8FB3-8DC3EC4D2619}"/>
    <cellStyle name="Percent 6 5 3 2 4" xfId="4453" xr:uid="{D0C893CA-8EEC-46C2-B9BB-8AB6BA1CEF1C}"/>
    <cellStyle name="Percent 6 5 3 2 4 2" xfId="8809" xr:uid="{A22C8731-F988-4270-AC73-8DBE5661E529}"/>
    <cellStyle name="Percent 6 5 3 2 5" xfId="8324" xr:uid="{251C6043-D8BC-4F22-B367-F55A294F84B7}"/>
    <cellStyle name="Percent 6 5 3 3" xfId="3768" xr:uid="{56ACF164-4D2D-42DD-B1FB-40CFD46AD21F}"/>
    <cellStyle name="Percent 6 5 3 3 2" xfId="3769" xr:uid="{B175F077-3ABA-4D67-8A35-ED3A52A236E4}"/>
    <cellStyle name="Percent 6 5 3 3 2 2" xfId="5803" xr:uid="{70F1ADCD-E150-4049-959D-129AFC584371}"/>
    <cellStyle name="Percent 6 5 3 3 2 2 2" xfId="10159" xr:uid="{B76D61BF-6DB0-4393-A014-4C7F34E4262B}"/>
    <cellStyle name="Percent 6 5 3 3 2 3" xfId="8329" xr:uid="{C7E64F1C-85A3-48B8-BE41-0245A4FA230E}"/>
    <cellStyle name="Percent 6 5 3 3 3" xfId="4723" xr:uid="{35A5A069-2C70-4F16-BCC6-019DB9B8FA62}"/>
    <cellStyle name="Percent 6 5 3 3 3 2" xfId="9079" xr:uid="{E528AD82-7FFD-43B8-A4B9-63D0045D80EE}"/>
    <cellStyle name="Percent 6 5 3 3 4" xfId="8328" xr:uid="{DE22359E-B7D4-4118-B28D-86CFE5DBAB52}"/>
    <cellStyle name="Percent 6 5 3 4" xfId="3770" xr:uid="{E239371C-AEF8-4D1E-B84F-3C6ABD0E9520}"/>
    <cellStyle name="Percent 6 5 3 4 2" xfId="5263" xr:uid="{08D1685E-3F6C-4AAB-A41E-550687553BF6}"/>
    <cellStyle name="Percent 6 5 3 4 2 2" xfId="9619" xr:uid="{60FB6EE3-D9C8-4671-858B-87687BEEFB97}"/>
    <cellStyle name="Percent 6 5 3 4 3" xfId="8330" xr:uid="{BF5E2726-2D2F-465F-A3A3-966BD1245C25}"/>
    <cellStyle name="Percent 6 5 3 5" xfId="4273" xr:uid="{D2B793E3-2993-44A3-97FA-EFB1FC9FF858}"/>
    <cellStyle name="Percent 6 5 3 5 2" xfId="8629" xr:uid="{B1B1140B-2230-4DEA-AB89-162DC0470425}"/>
    <cellStyle name="Percent 6 5 3 6" xfId="8323" xr:uid="{4619A9EC-3FB7-442A-A33D-667D2EF98F59}"/>
    <cellStyle name="Percent 6 5 4" xfId="3771" xr:uid="{42998FB7-8DF9-4648-B01E-A0FB88E2C356}"/>
    <cellStyle name="Percent 6 5 4 2" xfId="3772" xr:uid="{F7EF4359-B8F9-428E-9C8B-4F66B2E23ED1}"/>
    <cellStyle name="Percent 6 5 4 2 2" xfId="3773" xr:uid="{6C3720E5-F210-4C93-99F8-A7D53B82D094}"/>
    <cellStyle name="Percent 6 5 4 2 2 2" xfId="5979" xr:uid="{4AE84A88-221C-4AFC-845D-34B475A557F0}"/>
    <cellStyle name="Percent 6 5 4 2 2 2 2" xfId="10335" xr:uid="{825E1342-50AB-42AA-B1E0-5E68228E9135}"/>
    <cellStyle name="Percent 6 5 4 2 2 3" xfId="8333" xr:uid="{8EA6C2C7-0B9E-4F78-8245-16FC975B0BCB}"/>
    <cellStyle name="Percent 6 5 4 2 3" xfId="4899" xr:uid="{263E00EB-97C8-45E3-AA63-E0DF1CEA94F3}"/>
    <cellStyle name="Percent 6 5 4 2 3 2" xfId="9255" xr:uid="{7050B46B-D8D9-487C-9D4C-1BF6821CAB90}"/>
    <cellStyle name="Percent 6 5 4 2 4" xfId="8332" xr:uid="{A5131F7B-AAD0-406E-A715-42F933E9C59C}"/>
    <cellStyle name="Percent 6 5 4 3" xfId="3774" xr:uid="{48BB5FEF-9DA5-47BE-AE65-8E86C289B998}"/>
    <cellStyle name="Percent 6 5 4 3 2" xfId="5439" xr:uid="{788687E3-4663-4AC9-A724-016F092DE5FF}"/>
    <cellStyle name="Percent 6 5 4 3 2 2" xfId="9795" xr:uid="{9A3D4CB1-2FE7-43DA-911C-1BCFDD07CF93}"/>
    <cellStyle name="Percent 6 5 4 3 3" xfId="8334" xr:uid="{AB86D469-66B4-4435-961C-38F01DD421AD}"/>
    <cellStyle name="Percent 6 5 4 4" xfId="4359" xr:uid="{D8EA4700-AE79-420A-A7F1-BD20E6FF6833}"/>
    <cellStyle name="Percent 6 5 4 4 2" xfId="8715" xr:uid="{A14C3E92-B5CC-476D-94E6-060EA56C7A06}"/>
    <cellStyle name="Percent 6 5 4 5" xfId="8331" xr:uid="{B4B42A61-0DF5-4E0F-AE7C-BD28BB48728F}"/>
    <cellStyle name="Percent 6 5 5" xfId="3775" xr:uid="{8EEE62F3-517E-4F48-BC65-3D86C103C7EC}"/>
    <cellStyle name="Percent 6 5 5 2" xfId="3776" xr:uid="{F16D6DE2-DB11-4B45-B9BC-0AD76C4E66C4}"/>
    <cellStyle name="Percent 6 5 5 2 2" xfId="5709" xr:uid="{A3BC9428-8C5A-4634-AB8B-C585C862B2FF}"/>
    <cellStyle name="Percent 6 5 5 2 2 2" xfId="10065" xr:uid="{E13AD8F1-4BB8-4720-B29B-28B856056E4B}"/>
    <cellStyle name="Percent 6 5 5 2 3" xfId="8336" xr:uid="{96394C49-C64E-425B-8593-92615AC3EEA1}"/>
    <cellStyle name="Percent 6 5 5 3" xfId="4629" xr:uid="{4D8D72D9-0F60-476E-83AE-E171051BC788}"/>
    <cellStyle name="Percent 6 5 5 3 2" xfId="8985" xr:uid="{95422BBB-6E7D-40CC-A215-4A9092E322E6}"/>
    <cellStyle name="Percent 6 5 5 4" xfId="8335" xr:uid="{7CC58D27-9E83-461F-AEEC-6BF1789D2195}"/>
    <cellStyle name="Percent 6 5 6" xfId="3777" xr:uid="{8DAEC251-74BE-46F0-B448-A8C9423D6018}"/>
    <cellStyle name="Percent 6 5 6 2" xfId="5169" xr:uid="{3C734433-1D16-449B-B13C-FA15C2F4C040}"/>
    <cellStyle name="Percent 6 5 6 2 2" xfId="9525" xr:uid="{CE355CDC-6070-49A7-85F6-A7985FD20BDF}"/>
    <cellStyle name="Percent 6 5 6 3" xfId="8337" xr:uid="{2B735E56-35B6-4150-A86D-01A480B58D14}"/>
    <cellStyle name="Percent 6 5 7" xfId="4093" xr:uid="{14EB973D-9614-4D49-84E9-0DCAF09FDE17}"/>
    <cellStyle name="Percent 6 5 7 2" xfId="8449" xr:uid="{6AE18B7B-66FB-4A42-92F9-409B8C982921}"/>
    <cellStyle name="Percent 6 5 8" xfId="8314" xr:uid="{E2C54F8A-92E3-4693-B07A-D5FC9B17B3D8}"/>
    <cellStyle name="Percent 6 6" xfId="3778" xr:uid="{F741700F-8601-472A-9CB8-624D58E3F06E}"/>
    <cellStyle name="Percent 6 6 2" xfId="3779" xr:uid="{677F1241-8A46-496B-9F81-FA1D12C5E382}"/>
    <cellStyle name="Percent 6 6 2 2" xfId="3780" xr:uid="{2FEB14CC-5FEE-408F-B5B1-4D85789630DA}"/>
    <cellStyle name="Percent 6 6 2 2 2" xfId="3781" xr:uid="{D7E270B0-708E-4ADB-B187-2CDED16BF670}"/>
    <cellStyle name="Percent 6 6 2 2 2 2" xfId="6114" xr:uid="{575EBFA6-D920-4E1B-B15D-7DD28600DECB}"/>
    <cellStyle name="Percent 6 6 2 2 2 2 2" xfId="10470" xr:uid="{8FAD75B8-C09D-4386-8530-5BD2DA38BDB0}"/>
    <cellStyle name="Percent 6 6 2 2 2 3" xfId="8341" xr:uid="{0CBDFBB7-6DC9-4846-AE63-34B07708BDA7}"/>
    <cellStyle name="Percent 6 6 2 2 3" xfId="5034" xr:uid="{08AA49D4-D888-4AAA-815B-F39DD15AE1A1}"/>
    <cellStyle name="Percent 6 6 2 2 3 2" xfId="9390" xr:uid="{A4F345E5-A679-40AB-9CDE-C3628F817869}"/>
    <cellStyle name="Percent 6 6 2 2 4" xfId="8340" xr:uid="{9814C920-4E78-46B9-9EDD-20133BD6D9A0}"/>
    <cellStyle name="Percent 6 6 2 3" xfId="3782" xr:uid="{4B36C71A-459F-4DF0-9A4F-BF0A3CF17B64}"/>
    <cellStyle name="Percent 6 6 2 3 2" xfId="5574" xr:uid="{C7D5EAE0-63D0-44B5-AA91-C3CF4D4F02CC}"/>
    <cellStyle name="Percent 6 6 2 3 2 2" xfId="9930" xr:uid="{789CA15D-BFA6-4E61-9BE1-D1357EDCC8F7}"/>
    <cellStyle name="Percent 6 6 2 3 3" xfId="8342" xr:uid="{5C2FB888-CD81-40FB-9340-9ACDCA5B1AC2}"/>
    <cellStyle name="Percent 6 6 2 4" xfId="4494" xr:uid="{EA730AA5-207E-4623-B9EF-A85287607AB9}"/>
    <cellStyle name="Percent 6 6 2 4 2" xfId="8850" xr:uid="{8F1014A9-FFFD-418E-B7C5-80D423A58597}"/>
    <cellStyle name="Percent 6 6 2 5" xfId="8339" xr:uid="{0DD4465F-8853-478C-B7B1-D2E8E515931E}"/>
    <cellStyle name="Percent 6 6 3" xfId="3783" xr:uid="{F3CD4845-27BC-4E20-8165-A3539BB8B217}"/>
    <cellStyle name="Percent 6 6 3 2" xfId="3784" xr:uid="{8B1A2A68-58B0-4279-B45A-4795D9DD4B8D}"/>
    <cellStyle name="Percent 6 6 3 2 2" xfId="5844" xr:uid="{6ED83CDE-185A-4CF3-A337-B1FF70BC6D94}"/>
    <cellStyle name="Percent 6 6 3 2 2 2" xfId="10200" xr:uid="{8F24C62E-ADE5-4E1A-9A70-54D9C849571B}"/>
    <cellStyle name="Percent 6 6 3 2 3" xfId="8344" xr:uid="{E04415D6-9B79-4355-9BCA-0A61F338DCAB}"/>
    <cellStyle name="Percent 6 6 3 3" xfId="4764" xr:uid="{AACCD64E-524D-467A-A590-6012D8B94D1B}"/>
    <cellStyle name="Percent 6 6 3 3 2" xfId="9120" xr:uid="{A0406900-B684-4985-96F4-AE491ED5AB4E}"/>
    <cellStyle name="Percent 6 6 3 4" xfId="8343" xr:uid="{C37ED144-D4F2-43CC-BB23-0306E95D24DA}"/>
    <cellStyle name="Percent 6 6 4" xfId="3785" xr:uid="{1FC257A0-AFF7-4EEE-A26D-04D86B9C80C5}"/>
    <cellStyle name="Percent 6 6 4 2" xfId="5304" xr:uid="{7D9DE6B2-8613-4456-8261-C5CA2986E160}"/>
    <cellStyle name="Percent 6 6 4 2 2" xfId="9660" xr:uid="{0BEAC7E1-149D-40A2-A225-2F5A944B6B5B}"/>
    <cellStyle name="Percent 6 6 4 3" xfId="8345" xr:uid="{62219061-DFFF-4712-8490-AE626DBC0E7B}"/>
    <cellStyle name="Percent 6 6 5" xfId="4134" xr:uid="{2509C9C4-85D5-4AB6-86A1-DFAB3A830023}"/>
    <cellStyle name="Percent 6 6 5 2" xfId="8490" xr:uid="{783A02E7-77D4-49ED-A1C7-75C757F1A109}"/>
    <cellStyle name="Percent 6 6 6" xfId="8338" xr:uid="{5179070A-BF5B-4721-BE27-59963A6102CA}"/>
    <cellStyle name="Percent 6 7" xfId="3786" xr:uid="{5534E973-8F75-4F66-B6A8-22352954EA3C}"/>
    <cellStyle name="Percent 6 7 2" xfId="3787" xr:uid="{02D4BC66-FA12-4C88-9F3E-921794B1A24A}"/>
    <cellStyle name="Percent 6 7 2 2" xfId="3788" xr:uid="{0490CD68-CFDA-449D-8B10-1705E39B18D0}"/>
    <cellStyle name="Percent 6 7 2 2 2" xfId="3789" xr:uid="{5475B26C-B4FD-4CCF-9A70-D2D6C21707A0}"/>
    <cellStyle name="Percent 6 7 2 2 2 2" xfId="6066" xr:uid="{15681578-9A69-4607-AD75-8CBF43E3F87A}"/>
    <cellStyle name="Percent 6 7 2 2 2 2 2" xfId="10422" xr:uid="{F3445F3D-531E-4679-BFF1-F9C7A1A598BB}"/>
    <cellStyle name="Percent 6 7 2 2 2 3" xfId="8349" xr:uid="{6A754841-1335-4CC8-BAB0-00B23CFAB3B8}"/>
    <cellStyle name="Percent 6 7 2 2 3" xfId="4986" xr:uid="{325D5C07-4988-404D-A0EE-410D1FF6A5F9}"/>
    <cellStyle name="Percent 6 7 2 2 3 2" xfId="9342" xr:uid="{4DEC19F4-1DCA-4C56-B392-A0AC88D79913}"/>
    <cellStyle name="Percent 6 7 2 2 4" xfId="8348" xr:uid="{A3B937CB-9E9D-456A-8464-98CD6E3A80BD}"/>
    <cellStyle name="Percent 6 7 2 3" xfId="3790" xr:uid="{35CBF3A5-5ADC-4AC1-AF4D-69EBA97CFB20}"/>
    <cellStyle name="Percent 6 7 2 3 2" xfId="5526" xr:uid="{DFA1EFE6-6776-41F7-BE07-36B8AEC767B9}"/>
    <cellStyle name="Percent 6 7 2 3 2 2" xfId="9882" xr:uid="{C0094C36-6AA8-4820-89F2-774D796AAF47}"/>
    <cellStyle name="Percent 6 7 2 3 3" xfId="8350" xr:uid="{0129E430-B165-4C08-9647-8AC43F9B4644}"/>
    <cellStyle name="Percent 6 7 2 4" xfId="4446" xr:uid="{32BA0DFE-7DF7-4CBF-812C-F00CBCFD59D1}"/>
    <cellStyle name="Percent 6 7 2 4 2" xfId="8802" xr:uid="{182122D2-D209-431A-A151-1AD56997CE55}"/>
    <cellStyle name="Percent 6 7 2 5" xfId="8347" xr:uid="{82EFE3D0-8C8C-4CBF-9C89-AA424D3DF1B4}"/>
    <cellStyle name="Percent 6 7 3" xfId="3791" xr:uid="{9A0C2D81-0E36-4677-A21F-9AD66227B93B}"/>
    <cellStyle name="Percent 6 7 3 2" xfId="3792" xr:uid="{57857B35-09E0-4CD9-8D24-3FC0A5AA9D77}"/>
    <cellStyle name="Percent 6 7 3 2 2" xfId="5796" xr:uid="{278311CA-94EF-4857-9AE5-25EAFBE7BB85}"/>
    <cellStyle name="Percent 6 7 3 2 2 2" xfId="10152" xr:uid="{EE6125B3-F803-4ECA-B026-608BDA101BDB}"/>
    <cellStyle name="Percent 6 7 3 2 3" xfId="8352" xr:uid="{7116B791-7687-41BA-B594-A367055D9F3C}"/>
    <cellStyle name="Percent 6 7 3 3" xfId="4716" xr:uid="{B78DB1B5-5DC6-4764-9534-7897E99F5AAA}"/>
    <cellStyle name="Percent 6 7 3 3 2" xfId="9072" xr:uid="{C60FE820-D87D-41AB-8592-E9F2F6478FF0}"/>
    <cellStyle name="Percent 6 7 3 4" xfId="8351" xr:uid="{80D7AD34-4E0A-4BCD-85BD-22E1640A9A57}"/>
    <cellStyle name="Percent 6 7 4" xfId="3793" xr:uid="{4AF7FD8E-0669-4512-B9BC-EBE808E738D8}"/>
    <cellStyle name="Percent 6 7 4 2" xfId="5256" xr:uid="{85AFFF38-C12A-4F1B-84D4-0E2FA93329F4}"/>
    <cellStyle name="Percent 6 7 4 2 2" xfId="9612" xr:uid="{64071D43-3906-4781-B486-C1CCE40C9365}"/>
    <cellStyle name="Percent 6 7 4 3" xfId="8353" xr:uid="{88D3A9E6-CB80-4967-A2A2-9CECC3F0F515}"/>
    <cellStyle name="Percent 6 7 5" xfId="4266" xr:uid="{60879CCA-3400-4AA7-A3E2-5B9186C28A07}"/>
    <cellStyle name="Percent 6 7 5 2" xfId="8622" xr:uid="{FB314C1C-859E-43B0-B2DF-8A3BDBC17EBB}"/>
    <cellStyle name="Percent 6 7 6" xfId="8346" xr:uid="{D86419BB-55EE-42A6-9DA8-C2E9BA578ECB}"/>
    <cellStyle name="Percent 6 8" xfId="3794" xr:uid="{89633528-B9CA-4D7E-8688-18F04C155DD6}"/>
    <cellStyle name="Percent 6 8 2" xfId="3795" xr:uid="{217297DE-8930-464D-8B2C-94A35DBB06C0}"/>
    <cellStyle name="Percent 6 8 2 2" xfId="3796" xr:uid="{5D9B3738-0F2B-4AC0-9F3C-6B2877A5F195}"/>
    <cellStyle name="Percent 6 8 2 2 2" xfId="5934" xr:uid="{21569AC6-37D1-40E3-99C4-B4790BD52872}"/>
    <cellStyle name="Percent 6 8 2 2 2 2" xfId="10290" xr:uid="{8445E6CD-6094-45FC-AEB7-8F0C6FA62CFC}"/>
    <cellStyle name="Percent 6 8 2 2 3" xfId="8356" xr:uid="{B957846A-BDF4-4904-8B18-A8324020893C}"/>
    <cellStyle name="Percent 6 8 2 3" xfId="4854" xr:uid="{A606418B-6D1A-4516-9F29-38A050600FB4}"/>
    <cellStyle name="Percent 6 8 2 3 2" xfId="9210" xr:uid="{C26BE36D-0F1D-48FC-9968-F960F309557E}"/>
    <cellStyle name="Percent 6 8 2 4" xfId="8355" xr:uid="{40263C38-7C93-4871-8394-0C7695E8FE4B}"/>
    <cellStyle name="Percent 6 8 3" xfId="3797" xr:uid="{DF6E438B-3D11-4A45-81C0-1072AA644800}"/>
    <cellStyle name="Percent 6 8 3 2" xfId="5394" xr:uid="{618091E3-EC93-4822-94F5-81A94DFA61DB}"/>
    <cellStyle name="Percent 6 8 3 2 2" xfId="9750" xr:uid="{4AA31537-3561-4240-A6A8-3734140168D6}"/>
    <cellStyle name="Percent 6 8 3 3" xfId="8357" xr:uid="{B31CE536-B8CF-4971-ACBC-7B0BF98B3A68}"/>
    <cellStyle name="Percent 6 8 4" xfId="4314" xr:uid="{85CF17BF-F251-46C4-A929-CEB119993BDC}"/>
    <cellStyle name="Percent 6 8 4 2" xfId="8670" xr:uid="{9838ACBD-EB59-4DEA-AD46-D7D0F18A0349}"/>
    <cellStyle name="Percent 6 8 5" xfId="8354" xr:uid="{DAF3A584-A97A-400C-86F3-722AF460C0A5}"/>
    <cellStyle name="Percent 6 9" xfId="3798" xr:uid="{F585C1EA-5AE6-4254-85AF-2F244C7FF5B7}"/>
    <cellStyle name="Percent 6 9 2" xfId="3799" xr:uid="{95E5BB6A-F99B-4214-AE96-E620239A49BB}"/>
    <cellStyle name="Percent 6 9 2 2" xfId="5664" xr:uid="{CF91C1B5-722A-4BCC-B137-BFE0654A768C}"/>
    <cellStyle name="Percent 6 9 2 2 2" xfId="10020" xr:uid="{E04C7878-8891-4DFE-9E4B-7E0C9C3384B0}"/>
    <cellStyle name="Percent 6 9 2 3" xfId="8359" xr:uid="{9FBABB36-61E0-4133-90D9-505DFC3F6D7D}"/>
    <cellStyle name="Percent 6 9 3" xfId="4584" xr:uid="{5AC34677-2A45-4708-B38F-4D4E1FA760AE}"/>
    <cellStyle name="Percent 6 9 3 2" xfId="8940" xr:uid="{16BB12EF-84DA-4B2E-B167-E01A81E09309}"/>
    <cellStyle name="Percent 6 9 4" xfId="8358" xr:uid="{E573D297-676D-4DA4-AEAA-56DAAA584FED}"/>
    <cellStyle name="Percent 7" xfId="3800" xr:uid="{898453EE-372A-423B-80AD-4FE13EEF9663}"/>
    <cellStyle name="Percent 8" xfId="4000" xr:uid="{580DFDD7-9A16-4BC8-A0FE-735D9B6E616D}"/>
    <cellStyle name="Percent 9" xfId="6164" xr:uid="{70F44604-B812-4D6B-877C-E322F9A06DA6}"/>
    <cellStyle name="Percentage" xfId="57" xr:uid="{343AC3FE-77AB-44B4-9F00-1FE5E0B0DBDC}"/>
    <cellStyle name="Percentage (2dp)" xfId="58" xr:uid="{81A67ADA-7B53-41A9-B355-5F813DFD6CF7}"/>
    <cellStyle name="Percentage (2dp) 2" xfId="3801" xr:uid="{47E36161-2921-4349-9ADC-78434B47671D}"/>
    <cellStyle name="Percentage (2dp) 3" xfId="110" xr:uid="{8BCF4120-044F-4E01-9818-D9242D6A2772}"/>
    <cellStyle name="Percentage 2" xfId="3802" xr:uid="{C79AC33B-DC55-4466-85AC-857DB38DBF99}"/>
    <cellStyle name="Percentage 3" xfId="3803" xr:uid="{185E8AD0-79E8-48FC-9376-D961C6A823D5}"/>
    <cellStyle name="Percentage 4" xfId="3804" xr:uid="{3218182C-EFAA-4D55-AC34-4C1141B8C73C}"/>
    <cellStyle name="Percentage 5" xfId="3805" xr:uid="{6FB06D6F-3AD5-493F-B6CF-338C95659F4A}"/>
    <cellStyle name="Percentage 6" xfId="3806" xr:uid="{61CF52C8-F4CC-46C5-8AAB-28709D30D3D2}"/>
    <cellStyle name="Percentage 7" xfId="3807" xr:uid="{9B475CBE-08F9-4AF0-BA44-6D11B3E66F77}"/>
    <cellStyle name="Percentage_Coverage data" xfId="3808" xr:uid="{6607B3BF-A984-45E7-B853-7A22903B6FBC}"/>
    <cellStyle name="Porcentaje" xfId="74" builtinId="5" customBuiltin="1"/>
    <cellStyle name="Porcentaje 2" xfId="14" xr:uid="{BA7C93A1-A266-4134-83A9-D62C6D8696E9}"/>
    <cellStyle name="Porcentual 2 3" xfId="10527" xr:uid="{C7AFA049-6414-436B-8F1D-B9C6ACCED6A5}"/>
    <cellStyle name="Porcentual 2 47" xfId="10523" xr:uid="{A357847C-BC1D-4F7D-847F-5ED489CD2284}"/>
    <cellStyle name="Pourcentage 2" xfId="8" xr:uid="{D3576078-A6AC-4E13-A6D1-1DB444CAF4A8}"/>
    <cellStyle name="PSChar" xfId="3809" xr:uid="{62CB12C2-5E4F-46F9-99EF-5558ECB9E5D6}"/>
    <cellStyle name="PSDate" xfId="3810" xr:uid="{0F280B41-D71E-4D4D-9E97-973511E18960}"/>
    <cellStyle name="PSDec" xfId="3811" xr:uid="{C056CE10-A646-42BD-86B2-D6699A449137}"/>
    <cellStyle name="PSHeading" xfId="3812" xr:uid="{6C92B6CA-01F7-4D5A-8EFD-15E1231625D8}"/>
    <cellStyle name="PSInt" xfId="3813" xr:uid="{2044DAEF-D951-42D5-BF07-4E9BA63395B2}"/>
    <cellStyle name="PSSpacer" xfId="3814" xr:uid="{D2AF70BD-3ABD-4AFE-B744-1AA4AD11A31A}"/>
    <cellStyle name="Rechnungsnummer" xfId="3815" xr:uid="{A7D19770-A8C8-4328-87D7-3A936DF9F8A0}"/>
    <cellStyle name="Ref Numbers" xfId="3816" xr:uid="{35F44AA5-FCF2-4EFE-BC6A-798525AC5660}"/>
    <cellStyle name="Reference" xfId="3817" xr:uid="{F69F1248-0345-4806-B5DE-9A6DDF5BAA42}"/>
    <cellStyle name="Respo10" xfId="3818" xr:uid="{E32A595E-A107-431B-9CAA-19EB67D6519C}"/>
    <cellStyle name="Respo10 2" xfId="3819" xr:uid="{13C98F30-350D-44F0-94A3-88B7EF73E240}"/>
    <cellStyle name="Respo12" xfId="3820" xr:uid="{D3F2CC7C-00C1-4512-BD57-A0A22EEDB762}"/>
    <cellStyle name="Result" xfId="3821" xr:uid="{53B41F4F-8B0D-447F-A3B0-9A5ECB49BEC0}"/>
    <cellStyle name="Row and Column Total" xfId="3822" xr:uid="{A5F98487-2339-49E3-B4C6-AE1B68701E6F}"/>
    <cellStyle name="Row Heading" xfId="3823" xr:uid="{5605C54B-C5FE-4425-8328-A30863FF5922}"/>
    <cellStyle name="Row Heading (No Wrap)" xfId="3824" xr:uid="{4A588DBC-47D4-4A7A-996B-0BE759189856}"/>
    <cellStyle name="Row Heading_2008 12 19 Copy of Analysys Mason - data request for Mobistar" xfId="3825" xr:uid="{8D455F92-80AD-45F8-AE36-010ECEA2A43C}"/>
    <cellStyle name="Row label" xfId="19" xr:uid="{9EE10EA9-853D-487E-8AF7-936AA12AD0B7}"/>
    <cellStyle name="Row label (indent)" xfId="59" xr:uid="{E855A805-41DE-4B37-BC60-A575B9BA60B7}"/>
    <cellStyle name="Row Total" xfId="3827" xr:uid="{B3A8D8D1-8BE2-470E-99B1-FA00D12E75FF}"/>
    <cellStyle name="SAPBEXaggData" xfId="3828" xr:uid="{4AC481CC-C06F-433D-B989-D85CEB78A74A}"/>
    <cellStyle name="SAPBEXaggDataEmph" xfId="3829" xr:uid="{38537219-8A35-4E5E-BBCA-EB6A3037DAF3}"/>
    <cellStyle name="SAPBEXaggItem" xfId="3830" xr:uid="{62DF6B25-BD9C-4C7A-BCD7-3329177571CB}"/>
    <cellStyle name="SAPBEXaggItemX" xfId="3831" xr:uid="{08E269EA-C696-4346-AAB6-B8F37627689B}"/>
    <cellStyle name="SAPBEXchaText" xfId="3832" xr:uid="{D0D3AE84-2E76-4FDC-8612-E7E9DD592CCB}"/>
    <cellStyle name="SAPBEXexcBad7" xfId="3833" xr:uid="{310D4BFA-A66A-40E9-988E-CD42F4EEA056}"/>
    <cellStyle name="SAPBEXexcBad8" xfId="3834" xr:uid="{8508E981-A794-439C-87B4-37BD5B8DDDFF}"/>
    <cellStyle name="SAPBEXexcBad9" xfId="3835" xr:uid="{DE19B288-1CD3-477F-A4A7-5A2D42E95262}"/>
    <cellStyle name="SAPBEXexcCritical4" xfId="3836" xr:uid="{74C545FA-C24F-4475-87AA-1AE4AD15A0B9}"/>
    <cellStyle name="SAPBEXexcCritical5" xfId="3837" xr:uid="{0CED66F4-FC9D-4A45-A390-3CFA1FC55BCF}"/>
    <cellStyle name="SAPBEXexcCritical6" xfId="3838" xr:uid="{FB7D4015-1529-49C5-8CBF-A3AC5D68EB00}"/>
    <cellStyle name="SAPBEXexcGood1" xfId="3839" xr:uid="{F303B5D0-A4F2-4572-9F2F-32578D83425A}"/>
    <cellStyle name="SAPBEXexcGood2" xfId="3840" xr:uid="{15FE7052-E631-4C4F-B65E-62611A627C3A}"/>
    <cellStyle name="SAPBEXexcGood3" xfId="3841" xr:uid="{4004E045-72CE-423C-BA46-14DE7AEEC310}"/>
    <cellStyle name="SAPBEXfilterDrill" xfId="3842" xr:uid="{E98AF5E1-B80A-4F72-8298-7DB6E1B815F1}"/>
    <cellStyle name="SAPBEXfilterItem" xfId="3843" xr:uid="{80D339AE-DD48-4EC4-8479-1F6B124F24D1}"/>
    <cellStyle name="SAPBEXfilterText" xfId="3844" xr:uid="{FFEC6F4E-9977-4A41-9016-44722DCC59BC}"/>
    <cellStyle name="SAPBEXformats" xfId="3845" xr:uid="{49A5DF00-2700-4BE7-9710-16D8530DF3C8}"/>
    <cellStyle name="SAPBEXheaderItem" xfId="3846" xr:uid="{FBE27339-9609-44DE-864A-731A8D9120BA}"/>
    <cellStyle name="SAPBEXheaderText" xfId="3847" xr:uid="{3A6F8817-A48F-41FA-9667-82180DDBF98E}"/>
    <cellStyle name="SAPBEXHLevel0" xfId="3848" xr:uid="{9251CDA0-262D-4936-B533-1F18E45DC544}"/>
    <cellStyle name="SAPBEXHLevel0X" xfId="3849" xr:uid="{9E2D0115-5F74-41C4-A479-67EA004E7EA3}"/>
    <cellStyle name="SAPBEXHLevel1" xfId="3850" xr:uid="{3901E187-408C-4615-A26F-5EC1131F50A6}"/>
    <cellStyle name="SAPBEXHLevel1X" xfId="3851" xr:uid="{21AC307F-4588-44BD-812D-B0ABB0C647A9}"/>
    <cellStyle name="SAPBEXHLevel2" xfId="3852" xr:uid="{444B311B-3D67-48C3-863A-0913DFC9B57C}"/>
    <cellStyle name="SAPBEXHLevel2X" xfId="3853" xr:uid="{2A395A82-CA3F-47EC-8D98-A223F6F199E0}"/>
    <cellStyle name="SAPBEXHLevel3" xfId="3854" xr:uid="{25668595-B80A-4560-B7E3-C517219C51F0}"/>
    <cellStyle name="SAPBEXHLevel3X" xfId="3855" xr:uid="{12617896-5811-42D3-9BCE-297D2FB35658}"/>
    <cellStyle name="SAPBEXresData" xfId="3856" xr:uid="{ABC53BB3-CCEC-4E41-AABD-D7ACB558C4DD}"/>
    <cellStyle name="SAPBEXresDataEmph" xfId="3857" xr:uid="{BAAA3DA0-5E38-46A2-BDE3-C343D81ACFE7}"/>
    <cellStyle name="SAPBEXresItem" xfId="3858" xr:uid="{22110E1A-7876-4B5B-9918-1A61270F50F6}"/>
    <cellStyle name="SAPBEXresItemX" xfId="3859" xr:uid="{C6206A24-58F6-4C49-BE63-689979CE47A0}"/>
    <cellStyle name="SAPBEXstdData" xfId="3860" xr:uid="{123F5D13-CC5C-4B31-B206-ED4C219A84C4}"/>
    <cellStyle name="SAPBEXstdDataEmph" xfId="3861" xr:uid="{6F03F33A-4B68-4AAF-B237-54C37C14BF00}"/>
    <cellStyle name="SAPBEXstdItem" xfId="3862" xr:uid="{75D58A07-98F6-4E52-918F-49DA80DED649}"/>
    <cellStyle name="SAPBEXstdItemX" xfId="3863" xr:uid="{56C0FF77-8319-4C81-8C10-70AE33733E4E}"/>
    <cellStyle name="SAPBEXtitle" xfId="3864" xr:uid="{BAEE971C-013B-4F98-A6DB-528E60DBEC3C}"/>
    <cellStyle name="SAPBEXundefined" xfId="3865" xr:uid="{EAA11296-FD23-4C87-8923-BDA10E62B658}"/>
    <cellStyle name="SAPOutput" xfId="3866" xr:uid="{48109085-E9D1-4370-96AC-558DF497ABC2}"/>
    <cellStyle name="Satisfaisant" xfId="3867" xr:uid="{0AC66FCD-E75B-4D07-A15D-8D2805ACC6EE}"/>
    <cellStyle name="Scheiding" xfId="3868" xr:uid="{3E8A1B8D-139D-489C-8908-59C6A988F947}"/>
    <cellStyle name="Section Title" xfId="3869" xr:uid="{E333FFD4-82C2-47D7-B7FC-D302225C091C}"/>
    <cellStyle name="SEM-BPS-headdata" xfId="3870" xr:uid="{6BBD61B7-D5BD-4143-B89B-65E743420832}"/>
    <cellStyle name="SEM-BPS-headkey" xfId="3871" xr:uid="{FF4DB442-0892-43E0-BAD3-CA6431610879}"/>
    <cellStyle name="SEM-BPS-input-on" xfId="3872" xr:uid="{4DD5B069-FF00-44F8-B75C-07082C35D65A}"/>
    <cellStyle name="SEM-BPS-key" xfId="3873" xr:uid="{12F7B6E6-4E86-45B1-B23F-DAF28D2EC7F9}"/>
    <cellStyle name="Small Number" xfId="3874" xr:uid="{9D043D8C-8B07-4455-ADC9-A9D4687C7303}"/>
    <cellStyle name="Small Percentage" xfId="3875" xr:uid="{A64E979B-B63C-46FC-A153-FE4D0730CE48}"/>
    <cellStyle name="Sortie" xfId="3876" xr:uid="{208DBE3A-4142-4A7E-B500-43A7C1D8C045}"/>
    <cellStyle name="Sortie 2" xfId="17" xr:uid="{A957E49A-B37D-48E3-86B1-AA11A11A7EAB}"/>
    <cellStyle name="Source Line" xfId="3877" xr:uid="{DC333C10-C894-48A0-8008-45D0BE5F740E}"/>
    <cellStyle name="Standaard_Bijlage1_1" xfId="3878" xr:uid="{3C144844-F2DB-4FA2-9ADC-A2B52BAFA9A3}"/>
    <cellStyle name="Standard fett" xfId="3879" xr:uid="{B9D48B83-2C4D-49EC-9435-6BD95C930912}"/>
    <cellStyle name="Standard zentriert" xfId="3880" xr:uid="{C7C8B46D-67BD-4FE6-8510-9F5A166A7295}"/>
    <cellStyle name="Standard_41 Grundkompetenzen" xfId="3881" xr:uid="{FDDF6C45-CD65-4E64-BCEC-B125F620A1CA}"/>
    <cellStyle name="Stuurelement" xfId="3882" xr:uid="{8C426AFF-8991-42E6-B9A8-8F4D5717202F}"/>
    <cellStyle name="Style 1" xfId="3883" xr:uid="{47316FA4-B74E-4E7F-BAFB-BD243CBAC263}"/>
    <cellStyle name="Style 1 2" xfId="3884" xr:uid="{898609A8-87C7-4E74-9204-54E7B9E980CE}"/>
    <cellStyle name="Style 2" xfId="3885" xr:uid="{75D51A1E-07DC-4C72-8FA9-E3B92957988E}"/>
    <cellStyle name="subhead" xfId="3886" xr:uid="{8CDEEA4B-E690-43A5-80A3-6D57E690E0A8}"/>
    <cellStyle name="Sub-Section Title" xfId="3887" xr:uid="{3EF38961-B942-4BDA-92D3-60578A330022}"/>
    <cellStyle name="Sub-total row" xfId="60" xr:uid="{B7A02D9C-8100-40E3-81A8-59283A75864D}"/>
    <cellStyle name="Sub-total row 2" xfId="3888" xr:uid="{677C56F8-233F-4F5C-8E27-21FECBD78586}"/>
    <cellStyle name="Sub-total row 2 2" xfId="10612" xr:uid="{1715BFD3-3F22-4DD0-BA83-5FB9116872AC}"/>
    <cellStyle name="Summe" xfId="3889" xr:uid="{A32D1E9A-CF92-4EC3-9DDA-6A63655FED8E}"/>
    <cellStyle name="Tabeltitel" xfId="3890" xr:uid="{D9C02379-2C26-42A2-9305-F743FD752D51}"/>
    <cellStyle name="Tabeltitel 2" xfId="3891" xr:uid="{9D6F2EB0-E5CB-4BC4-B8CD-FFFB20BD6C57}"/>
    <cellStyle name="Table finish row" xfId="61" xr:uid="{A4D81022-389E-4B14-AF44-52095A26CC49}"/>
    <cellStyle name="Table finish row 2" xfId="3892" xr:uid="{57597FED-DCFC-4736-BB7D-D29D81AA7F9C}"/>
    <cellStyle name="Table finish row 2 2" xfId="10607" xr:uid="{489518DF-BEC6-44C7-9D80-54011B6F9D84}"/>
    <cellStyle name="Table Heading" xfId="3893" xr:uid="{6E8D0BA7-936A-4C8A-8922-BAA1B882E6F4}"/>
    <cellStyle name="Table shading" xfId="62" xr:uid="{B1BC6AFE-0FC4-42EE-9D8C-6C14AD627716}"/>
    <cellStyle name="Table unfinish row" xfId="63" xr:uid="{E2068A01-D972-4F5D-AB16-EEDE7A1554F6}"/>
    <cellStyle name="Table unshading" xfId="64" xr:uid="{66BF8777-D8C2-4644-BB64-AB911FBB0A90}"/>
    <cellStyle name="taples Plaza" xfId="3894" xr:uid="{48AF17A8-0097-4B5F-99B4-52297B479C81}"/>
    <cellStyle name="test" xfId="3895" xr:uid="{21446338-F24B-409A-B023-047EFFB1BD58}"/>
    <cellStyle name="Text" xfId="65" xr:uid="{66C6F79A-D62B-4955-85E1-0934958F76F1}"/>
    <cellStyle name="Text • 11 fett" xfId="3896" xr:uid="{BF72A20F-3368-4267-A57B-9C853410A9E1}"/>
    <cellStyle name="Texte explicatif" xfId="3897" xr:uid="{0EB628BB-04A1-45E4-94E2-FBBC69436A25}"/>
    <cellStyle name="Title 10" xfId="3898" xr:uid="{AD4EB72B-DF48-4251-B617-7AA1CC5E514D}"/>
    <cellStyle name="Title 11" xfId="3899" xr:uid="{2BA41508-32EE-4C1A-B101-2744365DDB98}"/>
    <cellStyle name="Title 12" xfId="3900" xr:uid="{AC9A8098-66E4-4EB5-97A9-6659A016C2B5}"/>
    <cellStyle name="Title 13" xfId="3901" xr:uid="{F3BB5FC8-A96F-4514-BD2D-E85143C1AA9D}"/>
    <cellStyle name="Title 14" xfId="3902" xr:uid="{4C7748AC-7AA0-4AF5-8DBC-1D25A5B87D99}"/>
    <cellStyle name="Title 15" xfId="3903" xr:uid="{B5EE840B-A7A6-40A3-9794-69AA18DA16A3}"/>
    <cellStyle name="Title 16" xfId="3904" xr:uid="{461F955C-7BFA-4CAF-AA61-7B636BDE76F6}"/>
    <cellStyle name="Title 17" xfId="3905" xr:uid="{C5E09634-B759-4F54-A5CD-201F88394007}"/>
    <cellStyle name="Title 18" xfId="3906" xr:uid="{533B8F67-12AC-44E5-B833-7039A83D25F7}"/>
    <cellStyle name="Title 19" xfId="3907" xr:uid="{237BE850-7B78-4691-A8ED-16611ADF9688}"/>
    <cellStyle name="Title 2" xfId="3908" xr:uid="{9697E723-44C3-4643-A898-1FCA121D7BF8}"/>
    <cellStyle name="Title 2 2" xfId="3909" xr:uid="{80167FD2-303F-43A7-8AFA-8157978E1217}"/>
    <cellStyle name="Title 20" xfId="3910" xr:uid="{42E08584-4D98-49A5-B34C-FE26A0FC38CB}"/>
    <cellStyle name="Title 21" xfId="3911" xr:uid="{577500D4-3B3A-419A-909C-74877B9B8479}"/>
    <cellStyle name="Title 22" xfId="3912" xr:uid="{6BCB10DD-9D6F-47B0-8271-F9B81BDF7475}"/>
    <cellStyle name="Title 23" xfId="4001" xr:uid="{6459BC3D-89E3-4E81-B302-9B9610FDAA4C}"/>
    <cellStyle name="Title 3" xfId="3913" xr:uid="{6345E973-DF87-47B0-940E-1AB1F4FBE48E}"/>
    <cellStyle name="Title 4" xfId="3914" xr:uid="{9F7D92EB-A843-4F74-B410-0729E9CC7ACD}"/>
    <cellStyle name="Title 5" xfId="3915" xr:uid="{94F66683-E918-48C6-A35C-BF64B6693F24}"/>
    <cellStyle name="Title 6" xfId="3916" xr:uid="{0115D554-352E-401D-B531-7979B845947E}"/>
    <cellStyle name="Title 7" xfId="3917" xr:uid="{B5ECD405-94D5-4A1B-9458-88FA1F40ECE4}"/>
    <cellStyle name="Title 8" xfId="3918" xr:uid="{CC7AA7C2-95E4-49AB-B230-FDB2616CD36C}"/>
    <cellStyle name="Title 9" xfId="3919" xr:uid="{246364AE-7F47-40E7-BEDA-308DA6250CC0}"/>
    <cellStyle name="Title Heading" xfId="3920" xr:uid="{AE8A70B8-A6E3-498E-9FAA-1537418D74A1}"/>
    <cellStyle name="Title Line" xfId="3921" xr:uid="{2289E265-1B29-4570-8C58-43EB98F4D5F9}"/>
    <cellStyle name="Titre" xfId="3922" xr:uid="{DFC0CD9A-848E-4BAB-899A-9DA5CE911789}"/>
    <cellStyle name="Titre 1" xfId="3923" xr:uid="{F0257D32-68F3-4708-B289-446B5840CA09}"/>
    <cellStyle name="Titre 2" xfId="3924" xr:uid="{26D44D19-253D-478C-AE12-B2ED19BD859A}"/>
    <cellStyle name="Titre 3" xfId="3925" xr:uid="{3756EF60-6A2F-44A0-9F29-D1EBA9844A45}"/>
    <cellStyle name="Titre 4" xfId="3926" xr:uid="{238A182D-B1FC-4580-83B2-C4079D2D9D8B}"/>
    <cellStyle name="Top Row" xfId="3927" xr:uid="{7613B936-10DE-4BD0-ACD5-6620D60E260B}"/>
    <cellStyle name="Total 10" xfId="3928" xr:uid="{3E09A5C6-898D-46F0-879D-24686791870C}"/>
    <cellStyle name="Total 11" xfId="3929" xr:uid="{BC6860E4-7C68-4D3C-8FCF-B95BE18F0F5A}"/>
    <cellStyle name="Total 12" xfId="3930" xr:uid="{9E7B534C-1DC2-4AC3-82C3-3609C84D3B09}"/>
    <cellStyle name="Total 13" xfId="3931" xr:uid="{71263DC6-893F-458B-ACF1-D3A37A5B12DE}"/>
    <cellStyle name="Total 14" xfId="3932" xr:uid="{6E2F6C33-D023-494E-81C8-A29F65F1BABA}"/>
    <cellStyle name="Total 15" xfId="3933" xr:uid="{CF63483B-D45B-48B0-8708-FCE4D8C313AF}"/>
    <cellStyle name="Total 16" xfId="3934" xr:uid="{B6CFF1BF-96E4-4216-99DC-32E82F5E4C0A}"/>
    <cellStyle name="Total 17" xfId="3935" xr:uid="{E029C360-F611-45D9-9B50-DC66A8D1CEFA}"/>
    <cellStyle name="Total 18" xfId="3936" xr:uid="{C1ED11ED-3336-45BC-AA9D-0D004B1B6598}"/>
    <cellStyle name="Total 19" xfId="3937" xr:uid="{CBFA9B42-5711-46AF-BEEF-736926254421}"/>
    <cellStyle name="Total 2" xfId="90" xr:uid="{44F7D5D0-5254-4CD5-9CD3-1FE810F328E3}"/>
    <cellStyle name="Total 2 2" xfId="3938" xr:uid="{9394D95A-D7B7-49CC-8DBF-EB4DF501EF39}"/>
    <cellStyle name="Total 20" xfId="3939" xr:uid="{85E9986B-E821-47AA-BB80-9432A3954942}"/>
    <cellStyle name="Total 21" xfId="3940" xr:uid="{50C4E570-BB80-4F33-AC9D-E0A2B539AF8E}"/>
    <cellStyle name="Total 22" xfId="4002" xr:uid="{03FD65F5-36DA-4B1A-9062-A17C41F789C6}"/>
    <cellStyle name="Total 3" xfId="3941" xr:uid="{A6CAEE1D-0943-49BE-9052-6A61FF6FB974}"/>
    <cellStyle name="Total 4" xfId="3942" xr:uid="{8FADF642-659B-46F0-8CEF-5FE4799C8352}"/>
    <cellStyle name="Total 5" xfId="3943" xr:uid="{A7BDD064-C9F6-4FD0-B3B9-0DE20EADFCF7}"/>
    <cellStyle name="Total 6" xfId="3944" xr:uid="{3DCAB430-53CA-4F03-9E76-8D7F3053966B}"/>
    <cellStyle name="Total 7" xfId="3945" xr:uid="{BB5EA08A-6C34-4BD6-AED3-ADD0C205AD5C}"/>
    <cellStyle name="Total 8" xfId="3946" xr:uid="{12DB259A-7C81-4A24-8A48-C2ADA3543D36}"/>
    <cellStyle name="Total 9" xfId="3947" xr:uid="{8C49C648-A993-42D1-8145-EE5691213DFA}"/>
    <cellStyle name="Total row" xfId="66" xr:uid="{B80A8FE5-D641-4A87-887D-68E0B4215F1F}"/>
    <cellStyle name="Total row 10" xfId="10558" xr:uid="{7EE55D80-07D8-4A0F-A4C1-2EA8CA4E62DF}"/>
    <cellStyle name="Total Row 2" xfId="3949" xr:uid="{07022738-602A-4283-ACEF-9D133EFB450F}"/>
    <cellStyle name="Total row 3" xfId="3948" xr:uid="{F4F658BE-AE2C-4059-971E-640C5BAE70D9}"/>
    <cellStyle name="Total row 3 2" xfId="10613" xr:uid="{05FFA7C1-EBA3-4D8C-ABE5-9C7023893743}"/>
    <cellStyle name="Total row 4" xfId="10557" xr:uid="{DAEEA335-A955-4F97-A73C-B48C5977C37E}"/>
    <cellStyle name="Total row 5" xfId="10548" xr:uid="{A67168C9-FC6B-4077-9C79-B58E39D66473}"/>
    <cellStyle name="Total row 6" xfId="10599" xr:uid="{06EC80FA-4678-4921-8F57-6416B20835BC}"/>
    <cellStyle name="Total row 7" xfId="10529" xr:uid="{B31DFDAC-D533-47A8-9A8A-78F0F6308753}"/>
    <cellStyle name="Total row 8" xfId="10600" xr:uid="{224FBE34-648F-4C9F-95B2-646A0DF4A6D8}"/>
    <cellStyle name="Total row 9" xfId="6170" xr:uid="{0D0C7ABF-04E0-49A1-986F-226A43DC6515}"/>
    <cellStyle name="Unhighlight" xfId="26" xr:uid="{DDC79717-97EE-4B42-8712-23D039D26690}"/>
    <cellStyle name="Untotal row" xfId="67" xr:uid="{D7A2428D-C4CC-47F8-BEB4-867F06C5A38C}"/>
    <cellStyle name="Vérification" xfId="3951" xr:uid="{7C567882-8E87-430E-89DA-FBB06F013876}"/>
    <cellStyle name="Verwijsvak" xfId="3952" xr:uid="{315C5D49-2CEF-4007-8007-D30E099F6639}"/>
    <cellStyle name="Verwijsvak 2" xfId="3953" xr:uid="{90C15FD6-51F8-4C2D-8982-F70AEBC81252}"/>
    <cellStyle name="Vet" xfId="3954" xr:uid="{2FE11D76-E164-4BE4-BEAB-3B5C5537D9DF}"/>
    <cellStyle name="Vocavast" xfId="3955" xr:uid="{046F4716-B31B-4495-8DAF-C51939AD284A}"/>
    <cellStyle name="Warning" xfId="3956" xr:uid="{C41E12B5-616F-429C-9825-35D0F0A131E8}"/>
    <cellStyle name="Warning Text 10" xfId="3957" xr:uid="{ADDA5E74-4322-4100-91F2-6D6B13CC8F0F}"/>
    <cellStyle name="Warning Text 11" xfId="3958" xr:uid="{9B26AC08-BF59-4FAB-BF6B-9F718C3687B8}"/>
    <cellStyle name="Warning Text 12" xfId="3959" xr:uid="{51AB6E35-D5E7-4B93-A8B3-3035797EC93F}"/>
    <cellStyle name="Warning Text 13" xfId="3960" xr:uid="{E5211387-1E82-4C0C-93B3-E931426C45F7}"/>
    <cellStyle name="Warning Text 14" xfId="3961" xr:uid="{8BC83DFA-A7E5-4B4A-B46B-CA1C1300F742}"/>
    <cellStyle name="Warning Text 15" xfId="3962" xr:uid="{A9598B00-88A1-4284-908F-8B59903A2080}"/>
    <cellStyle name="Warning Text 16" xfId="3963" xr:uid="{0CAE77E4-C919-42F4-BBF0-0DDDDBF43988}"/>
    <cellStyle name="Warning Text 17" xfId="3964" xr:uid="{240E2D00-B6AF-4B60-ACCB-9AA7652D5E10}"/>
    <cellStyle name="Warning Text 18" xfId="3965" xr:uid="{C868B6C4-697E-4688-B49C-4B67672CA369}"/>
    <cellStyle name="Warning Text 19" xfId="3966" xr:uid="{D698B3DB-B498-4BAC-AB32-8888C701F387}"/>
    <cellStyle name="Warning Text 2" xfId="3967" xr:uid="{9CAB3A30-6959-4E01-8A26-AB77573D8DE1}"/>
    <cellStyle name="Warning Text 20" xfId="3968" xr:uid="{E165DD6C-9F90-4B85-B09A-E3D77D6BDFFE}"/>
    <cellStyle name="Warning Text 21" xfId="3969" xr:uid="{8371DBB5-BB83-427A-8524-CBED8E1C955A}"/>
    <cellStyle name="Warning Text 22" xfId="3970" xr:uid="{4211D9F4-237C-4065-9596-80DBC78B14A4}"/>
    <cellStyle name="Warning Text 3" xfId="3971" xr:uid="{D50F8B48-4031-46BF-AD8D-E336EA9B2AB4}"/>
    <cellStyle name="Warning Text 4" xfId="3972" xr:uid="{BFA2551D-7A80-4B0D-84B5-5BEC8580177D}"/>
    <cellStyle name="Warning Text 5" xfId="3973" xr:uid="{CD0FCBFD-43F2-4C50-9831-C3FCD0BE6609}"/>
    <cellStyle name="Warning Text 6" xfId="3974" xr:uid="{398C0CD0-C817-4E8E-AA18-6546B1298170}"/>
    <cellStyle name="Warning Text 7" xfId="3975" xr:uid="{1812777A-2645-4081-9859-B90BE28921B4}"/>
    <cellStyle name="Warning Text 8" xfId="3976" xr:uid="{DB407E0C-43CD-45A8-845E-6712177C77CD}"/>
    <cellStyle name="Warning Text 9" xfId="3977" xr:uid="{4B3A1039-0E5C-44FA-94FB-A9A8774E32CF}"/>
    <cellStyle name="Wit" xfId="3978" xr:uid="{A8E1F2BD-CB70-483F-8D21-F34C6359DDD7}"/>
    <cellStyle name="Wit 2" xfId="3979" xr:uid="{74AD13EF-4A77-46E2-BFD1-4B36DE4A7EBA}"/>
    <cellStyle name="WP Header" xfId="3980" xr:uid="{53A242B1-3E2C-49FB-BF5C-934CCBE023EC}"/>
    <cellStyle name="Zahl" xfId="3981" xr:uid="{6E9C955D-879F-45A0-9893-2BE2D9574994}"/>
    <cellStyle name="Zahl • 0,00" xfId="3982" xr:uid="{021DB009-8156-462E-A404-1345849CA84B}"/>
    <cellStyle name="Zahl1" xfId="3983" xr:uid="{97E2276A-81B7-4849-8CF1-92BCFE46E24A}"/>
    <cellStyle name="Zwart" xfId="3984" xr:uid="{FA7E40F0-F3CC-411E-94B7-10728CC7C4EA}"/>
    <cellStyle name="Βασικό_cosmote us gaap 30.12.2000TEST1" xfId="3985" xr:uid="{0F042F9A-D5D6-4A48-8252-3EB1FFEF9DB3}"/>
    <cellStyle name="標準_HH Worksheet JPN" xfId="3986" xr:uid="{F9B34C65-5E1D-43F0-B65F-092F6677DDE6}"/>
  </cellStyles>
  <dxfs count="1">
    <dxf>
      <font>
        <b/>
        <i/>
        <condense val="0"/>
        <extend val="0"/>
        <color indexed="13"/>
      </font>
      <fill>
        <patternFill>
          <bgColor indexed="10"/>
        </patternFill>
      </fill>
    </dxf>
  </dxfs>
  <tableStyles count="0" defaultTableStyle="TableStyleMedium2" defaultPivotStyle="PivotStyleLight16"/>
  <colors>
    <mruColors>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sarabia\c\Mis%20documentos\MIFLEX\99\octubre\prod\REVSOTOCT9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OPOCTprod-pagos99"/>
    </sheetNames>
    <sheetDataSet>
      <sheetData sheetId="0"/>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7C9EA-CD3B-4211-A9D5-B73BBF6B7E90}">
  <sheetPr codeName="Sheet2">
    <tabColor theme="6" tint="-0.499984740745262"/>
    <pageSetUpPr autoPageBreaks="0"/>
  </sheetPr>
  <dimension ref="A1:E459"/>
  <sheetViews>
    <sheetView showGridLines="0" zoomScaleNormal="100" workbookViewId="0">
      <selection sqref="A1:XFD1048576"/>
    </sheetView>
  </sheetViews>
  <sheetFormatPr baseColWidth="10" defaultColWidth="0" defaultRowHeight="11.4" customHeight="1" zeroHeight="1"/>
  <cols>
    <col min="1" max="1" width="16.75" style="117" customWidth="1"/>
    <col min="2" max="2" width="28" style="118" customWidth="1"/>
    <col min="3" max="3" width="28" style="117" bestFit="1" customWidth="1"/>
    <col min="4" max="4" width="92.75" style="116" customWidth="1"/>
    <col min="5" max="5" width="12.75" customWidth="1"/>
    <col min="6" max="16384" width="12.75" hidden="1"/>
  </cols>
  <sheetData>
    <row r="1" spans="1:4" s="112" customFormat="1" ht="33.75" customHeight="1">
      <c r="B1" s="113" t="str">
        <f>B5</f>
        <v>Módulo SAIB</v>
      </c>
    </row>
    <row r="2" spans="1:4" ht="12" customHeight="1">
      <c r="A2"/>
      <c r="B2"/>
      <c r="C2"/>
      <c r="D2"/>
    </row>
    <row r="3" spans="1:4" ht="17.399999999999999">
      <c r="A3" s="114" t="s">
        <v>0</v>
      </c>
      <c r="B3"/>
      <c r="C3"/>
      <c r="D3"/>
    </row>
    <row r="4" spans="1:4" ht="6" customHeight="1">
      <c r="A4"/>
      <c r="B4"/>
      <c r="C4"/>
      <c r="D4"/>
    </row>
    <row r="5" spans="1:4" ht="12">
      <c r="A5" s="115" t="s">
        <v>1</v>
      </c>
      <c r="B5" s="116" t="s">
        <v>212</v>
      </c>
      <c r="C5"/>
      <c r="D5"/>
    </row>
    <row r="6" spans="1:4" ht="12">
      <c r="A6" s="115" t="s">
        <v>2</v>
      </c>
      <c r="B6" s="116" t="s">
        <v>213</v>
      </c>
      <c r="C6"/>
      <c r="D6"/>
    </row>
    <row r="7" spans="1:4">
      <c r="A7"/>
      <c r="B7"/>
      <c r="C7"/>
      <c r="D7"/>
    </row>
    <row r="8" spans="1:4" ht="12">
      <c r="A8" s="115" t="s">
        <v>3</v>
      </c>
      <c r="B8" t="s">
        <v>4</v>
      </c>
      <c r="C8"/>
    </row>
    <row r="9" spans="1:4" ht="12">
      <c r="A9" s="115" t="s">
        <v>5</v>
      </c>
      <c r="B9" t="s">
        <v>214</v>
      </c>
      <c r="C9"/>
    </row>
    <row r="10" spans="1:4" ht="12">
      <c r="A10" s="115"/>
      <c r="B10"/>
      <c r="D10"/>
    </row>
    <row r="11" spans="1:4"/>
    <row r="458" spans="4:4" hidden="1">
      <c r="D458" s="119"/>
    </row>
    <row r="459" spans="4:4"/>
  </sheetData>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oddFooter xml:space="preserve">&amp;L&amp;F : &amp;A&amp;CPrinted at &amp;T on &amp;D&amp;RCONFIDENTIAL © Analysys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3A9C5-8901-4FC8-90C5-9A29CE0055EA}">
  <sheetPr codeName="Sheet34">
    <tabColor rgb="FF002060"/>
    <outlinePr summaryBelow="0"/>
    <pageSetUpPr autoPageBreaks="0" fitToPage="1"/>
  </sheetPr>
  <dimension ref="A1:M140"/>
  <sheetViews>
    <sheetView showGridLines="0" defaultGridColor="0" colorId="22" zoomScaleNormal="100" workbookViewId="0">
      <pane ySplit="1" topLeftCell="A2" activePane="bottomLeft" state="frozen"/>
      <selection activeCell="B48" sqref="B48"/>
      <selection pane="bottomLeft" sqref="A1:XFD1048576"/>
    </sheetView>
  </sheetViews>
  <sheetFormatPr baseColWidth="10" defaultColWidth="12.75" defaultRowHeight="11.4"/>
  <cols>
    <col min="1" max="1" width="2.75" customWidth="1"/>
    <col min="2" max="2" width="36.125" customWidth="1"/>
    <col min="5" max="5" width="12.75" customWidth="1"/>
    <col min="257" max="257" width="2.75" customWidth="1"/>
    <col min="258" max="258" width="36.125" customWidth="1"/>
    <col min="261" max="261" width="12.75" customWidth="1"/>
    <col min="513" max="513" width="2.75" customWidth="1"/>
    <col min="514" max="514" width="36.125" customWidth="1"/>
    <col min="517" max="517" width="12.75" customWidth="1"/>
    <col min="769" max="769" width="2.75" customWidth="1"/>
    <col min="770" max="770" width="36.125" customWidth="1"/>
    <col min="773" max="773" width="12.75" customWidth="1"/>
    <col min="1025" max="1025" width="2.75" customWidth="1"/>
    <col min="1026" max="1026" width="36.125" customWidth="1"/>
    <col min="1029" max="1029" width="12.75" customWidth="1"/>
    <col min="1281" max="1281" width="2.75" customWidth="1"/>
    <col min="1282" max="1282" width="36.125" customWidth="1"/>
    <col min="1285" max="1285" width="12.75" customWidth="1"/>
    <col min="1537" max="1537" width="2.75" customWidth="1"/>
    <col min="1538" max="1538" width="36.125" customWidth="1"/>
    <col min="1541" max="1541" width="12.75" customWidth="1"/>
    <col min="1793" max="1793" width="2.75" customWidth="1"/>
    <col min="1794" max="1794" width="36.125" customWidth="1"/>
    <col min="1797" max="1797" width="12.75" customWidth="1"/>
    <col min="2049" max="2049" width="2.75" customWidth="1"/>
    <col min="2050" max="2050" width="36.125" customWidth="1"/>
    <col min="2053" max="2053" width="12.75" customWidth="1"/>
    <col min="2305" max="2305" width="2.75" customWidth="1"/>
    <col min="2306" max="2306" width="36.125" customWidth="1"/>
    <col min="2309" max="2309" width="12.75" customWidth="1"/>
    <col min="2561" max="2561" width="2.75" customWidth="1"/>
    <col min="2562" max="2562" width="36.125" customWidth="1"/>
    <col min="2565" max="2565" width="12.75" customWidth="1"/>
    <col min="2817" max="2817" width="2.75" customWidth="1"/>
    <col min="2818" max="2818" width="36.125" customWidth="1"/>
    <col min="2821" max="2821" width="12.75" customWidth="1"/>
    <col min="3073" max="3073" width="2.75" customWidth="1"/>
    <col min="3074" max="3074" width="36.125" customWidth="1"/>
    <col min="3077" max="3077" width="12.75" customWidth="1"/>
    <col min="3329" max="3329" width="2.75" customWidth="1"/>
    <col min="3330" max="3330" width="36.125" customWidth="1"/>
    <col min="3333" max="3333" width="12.75" customWidth="1"/>
    <col min="3585" max="3585" width="2.75" customWidth="1"/>
    <col min="3586" max="3586" width="36.125" customWidth="1"/>
    <col min="3589" max="3589" width="12.75" customWidth="1"/>
    <col min="3841" max="3841" width="2.75" customWidth="1"/>
    <col min="3842" max="3842" width="36.125" customWidth="1"/>
    <col min="3845" max="3845" width="12.75" customWidth="1"/>
    <col min="4097" max="4097" width="2.75" customWidth="1"/>
    <col min="4098" max="4098" width="36.125" customWidth="1"/>
    <col min="4101" max="4101" width="12.75" customWidth="1"/>
    <col min="4353" max="4353" width="2.75" customWidth="1"/>
    <col min="4354" max="4354" width="36.125" customWidth="1"/>
    <col min="4357" max="4357" width="12.75" customWidth="1"/>
    <col min="4609" max="4609" width="2.75" customWidth="1"/>
    <col min="4610" max="4610" width="36.125" customWidth="1"/>
    <col min="4613" max="4613" width="12.75" customWidth="1"/>
    <col min="4865" max="4865" width="2.75" customWidth="1"/>
    <col min="4866" max="4866" width="36.125" customWidth="1"/>
    <col min="4869" max="4869" width="12.75" customWidth="1"/>
    <col min="5121" max="5121" width="2.75" customWidth="1"/>
    <col min="5122" max="5122" width="36.125" customWidth="1"/>
    <col min="5125" max="5125" width="12.75" customWidth="1"/>
    <col min="5377" max="5377" width="2.75" customWidth="1"/>
    <col min="5378" max="5378" width="36.125" customWidth="1"/>
    <col min="5381" max="5381" width="12.75" customWidth="1"/>
    <col min="5633" max="5633" width="2.75" customWidth="1"/>
    <col min="5634" max="5634" width="36.125" customWidth="1"/>
    <col min="5637" max="5637" width="12.75" customWidth="1"/>
    <col min="5889" max="5889" width="2.75" customWidth="1"/>
    <col min="5890" max="5890" width="36.125" customWidth="1"/>
    <col min="5893" max="5893" width="12.75" customWidth="1"/>
    <col min="6145" max="6145" width="2.75" customWidth="1"/>
    <col min="6146" max="6146" width="36.125" customWidth="1"/>
    <col min="6149" max="6149" width="12.75" customWidth="1"/>
    <col min="6401" max="6401" width="2.75" customWidth="1"/>
    <col min="6402" max="6402" width="36.125" customWidth="1"/>
    <col min="6405" max="6405" width="12.75" customWidth="1"/>
    <col min="6657" max="6657" width="2.75" customWidth="1"/>
    <col min="6658" max="6658" width="36.125" customWidth="1"/>
    <col min="6661" max="6661" width="12.75" customWidth="1"/>
    <col min="6913" max="6913" width="2.75" customWidth="1"/>
    <col min="6914" max="6914" width="36.125" customWidth="1"/>
    <col min="6917" max="6917" width="12.75" customWidth="1"/>
    <col min="7169" max="7169" width="2.75" customWidth="1"/>
    <col min="7170" max="7170" width="36.125" customWidth="1"/>
    <col min="7173" max="7173" width="12.75" customWidth="1"/>
    <col min="7425" max="7425" width="2.75" customWidth="1"/>
    <col min="7426" max="7426" width="36.125" customWidth="1"/>
    <col min="7429" max="7429" width="12.75" customWidth="1"/>
    <col min="7681" max="7681" width="2.75" customWidth="1"/>
    <col min="7682" max="7682" width="36.125" customWidth="1"/>
    <col min="7685" max="7685" width="12.75" customWidth="1"/>
    <col min="7937" max="7937" width="2.75" customWidth="1"/>
    <col min="7938" max="7938" width="36.125" customWidth="1"/>
    <col min="7941" max="7941" width="12.75" customWidth="1"/>
    <col min="8193" max="8193" width="2.75" customWidth="1"/>
    <col min="8194" max="8194" width="36.125" customWidth="1"/>
    <col min="8197" max="8197" width="12.75" customWidth="1"/>
    <col min="8449" max="8449" width="2.75" customWidth="1"/>
    <col min="8450" max="8450" width="36.125" customWidth="1"/>
    <col min="8453" max="8453" width="12.75" customWidth="1"/>
    <col min="8705" max="8705" width="2.75" customWidth="1"/>
    <col min="8706" max="8706" width="36.125" customWidth="1"/>
    <col min="8709" max="8709" width="12.75" customWidth="1"/>
    <col min="8961" max="8961" width="2.75" customWidth="1"/>
    <col min="8962" max="8962" width="36.125" customWidth="1"/>
    <col min="8965" max="8965" width="12.75" customWidth="1"/>
    <col min="9217" max="9217" width="2.75" customWidth="1"/>
    <col min="9218" max="9218" width="36.125" customWidth="1"/>
    <col min="9221" max="9221" width="12.75" customWidth="1"/>
    <col min="9473" max="9473" width="2.75" customWidth="1"/>
    <col min="9474" max="9474" width="36.125" customWidth="1"/>
    <col min="9477" max="9477" width="12.75" customWidth="1"/>
    <col min="9729" max="9729" width="2.75" customWidth="1"/>
    <col min="9730" max="9730" width="36.125" customWidth="1"/>
    <col min="9733" max="9733" width="12.75" customWidth="1"/>
    <col min="9985" max="9985" width="2.75" customWidth="1"/>
    <col min="9986" max="9986" width="36.125" customWidth="1"/>
    <col min="9989" max="9989" width="12.75" customWidth="1"/>
    <col min="10241" max="10241" width="2.75" customWidth="1"/>
    <col min="10242" max="10242" width="36.125" customWidth="1"/>
    <col min="10245" max="10245" width="12.75" customWidth="1"/>
    <col min="10497" max="10497" width="2.75" customWidth="1"/>
    <col min="10498" max="10498" width="36.125" customWidth="1"/>
    <col min="10501" max="10501" width="12.75" customWidth="1"/>
    <col min="10753" max="10753" width="2.75" customWidth="1"/>
    <col min="10754" max="10754" width="36.125" customWidth="1"/>
    <col min="10757" max="10757" width="12.75" customWidth="1"/>
    <col min="11009" max="11009" width="2.75" customWidth="1"/>
    <col min="11010" max="11010" width="36.125" customWidth="1"/>
    <col min="11013" max="11013" width="12.75" customWidth="1"/>
    <col min="11265" max="11265" width="2.75" customWidth="1"/>
    <col min="11266" max="11266" width="36.125" customWidth="1"/>
    <col min="11269" max="11269" width="12.75" customWidth="1"/>
    <col min="11521" max="11521" width="2.75" customWidth="1"/>
    <col min="11522" max="11522" width="36.125" customWidth="1"/>
    <col min="11525" max="11525" width="12.75" customWidth="1"/>
    <col min="11777" max="11777" width="2.75" customWidth="1"/>
    <col min="11778" max="11778" width="36.125" customWidth="1"/>
    <col min="11781" max="11781" width="12.75" customWidth="1"/>
    <col min="12033" max="12033" width="2.75" customWidth="1"/>
    <col min="12034" max="12034" width="36.125" customWidth="1"/>
    <col min="12037" max="12037" width="12.75" customWidth="1"/>
    <col min="12289" max="12289" width="2.75" customWidth="1"/>
    <col min="12290" max="12290" width="36.125" customWidth="1"/>
    <col min="12293" max="12293" width="12.75" customWidth="1"/>
    <col min="12545" max="12545" width="2.75" customWidth="1"/>
    <col min="12546" max="12546" width="36.125" customWidth="1"/>
    <col min="12549" max="12549" width="12.75" customWidth="1"/>
    <col min="12801" max="12801" width="2.75" customWidth="1"/>
    <col min="12802" max="12802" width="36.125" customWidth="1"/>
    <col min="12805" max="12805" width="12.75" customWidth="1"/>
    <col min="13057" max="13057" width="2.75" customWidth="1"/>
    <col min="13058" max="13058" width="36.125" customWidth="1"/>
    <col min="13061" max="13061" width="12.75" customWidth="1"/>
    <col min="13313" max="13313" width="2.75" customWidth="1"/>
    <col min="13314" max="13314" width="36.125" customWidth="1"/>
    <col min="13317" max="13317" width="12.75" customWidth="1"/>
    <col min="13569" max="13569" width="2.75" customWidth="1"/>
    <col min="13570" max="13570" width="36.125" customWidth="1"/>
    <col min="13573" max="13573" width="12.75" customWidth="1"/>
    <col min="13825" max="13825" width="2.75" customWidth="1"/>
    <col min="13826" max="13826" width="36.125" customWidth="1"/>
    <col min="13829" max="13829" width="12.75" customWidth="1"/>
    <col min="14081" max="14081" width="2.75" customWidth="1"/>
    <col min="14082" max="14082" width="36.125" customWidth="1"/>
    <col min="14085" max="14085" width="12.75" customWidth="1"/>
    <col min="14337" max="14337" width="2.75" customWidth="1"/>
    <col min="14338" max="14338" width="36.125" customWidth="1"/>
    <col min="14341" max="14341" width="12.75" customWidth="1"/>
    <col min="14593" max="14593" width="2.75" customWidth="1"/>
    <col min="14594" max="14594" width="36.125" customWidth="1"/>
    <col min="14597" max="14597" width="12.75" customWidth="1"/>
    <col min="14849" max="14849" width="2.75" customWidth="1"/>
    <col min="14850" max="14850" width="36.125" customWidth="1"/>
    <col min="14853" max="14853" width="12.75" customWidth="1"/>
    <col min="15105" max="15105" width="2.75" customWidth="1"/>
    <col min="15106" max="15106" width="36.125" customWidth="1"/>
    <col min="15109" max="15109" width="12.75" customWidth="1"/>
    <col min="15361" max="15361" width="2.75" customWidth="1"/>
    <col min="15362" max="15362" width="36.125" customWidth="1"/>
    <col min="15365" max="15365" width="12.75" customWidth="1"/>
    <col min="15617" max="15617" width="2.75" customWidth="1"/>
    <col min="15618" max="15618" width="36.125" customWidth="1"/>
    <col min="15621" max="15621" width="12.75" customWidth="1"/>
    <col min="15873" max="15873" width="2.75" customWidth="1"/>
    <col min="15874" max="15874" width="36.125" customWidth="1"/>
    <col min="15877" max="15877" width="12.75" customWidth="1"/>
    <col min="16129" max="16129" width="2.75" customWidth="1"/>
    <col min="16130" max="16130" width="36.125" customWidth="1"/>
    <col min="16133" max="16133" width="12.75" customWidth="1"/>
  </cols>
  <sheetData>
    <row r="1" spans="1:13" s="6" customFormat="1" ht="33.75" customHeight="1">
      <c r="C1" s="47" t="s">
        <v>6</v>
      </c>
    </row>
    <row r="2" spans="1:13" ht="12" customHeight="1"/>
    <row r="3" spans="1:13">
      <c r="A3" s="48" t="s">
        <v>7</v>
      </c>
    </row>
    <row r="4" spans="1:13">
      <c r="A4" s="48" t="s">
        <v>8</v>
      </c>
    </row>
    <row r="6" spans="1:13" ht="17.399999999999999">
      <c r="A6" s="49" t="s">
        <v>9</v>
      </c>
    </row>
    <row r="7" spans="1:13" ht="12">
      <c r="A7" s="50" t="s">
        <v>10</v>
      </c>
      <c r="B7" s="51"/>
      <c r="C7" s="51"/>
      <c r="D7" s="51"/>
      <c r="E7" s="51"/>
    </row>
    <row r="8" spans="1:13">
      <c r="A8" s="48" t="s">
        <v>11</v>
      </c>
    </row>
    <row r="10" spans="1:13" ht="12">
      <c r="B10" s="52" t="s">
        <v>12</v>
      </c>
      <c r="C10" s="53">
        <v>100</v>
      </c>
      <c r="D10" s="48" t="s">
        <v>13</v>
      </c>
      <c r="E10" t="s">
        <v>14</v>
      </c>
    </row>
    <row r="12" spans="1:13" ht="12">
      <c r="B12" s="52" t="s">
        <v>12</v>
      </c>
      <c r="C12" s="53">
        <v>250</v>
      </c>
      <c r="D12" s="48" t="s">
        <v>13</v>
      </c>
      <c r="E12" s="54" t="s">
        <v>15</v>
      </c>
      <c r="F12" s="54"/>
      <c r="G12" s="54"/>
      <c r="H12" s="54"/>
      <c r="I12" s="54"/>
      <c r="J12" s="54"/>
      <c r="K12" s="54"/>
    </row>
    <row r="13" spans="1:13" hidden="1">
      <c r="B13" s="55" t="s">
        <v>16</v>
      </c>
      <c r="C13" s="56">
        <v>100</v>
      </c>
    </row>
    <row r="14" spans="1:13" hidden="1">
      <c r="B14" s="55" t="s">
        <v>17</v>
      </c>
      <c r="C14" s="56">
        <v>300</v>
      </c>
    </row>
    <row r="16" spans="1:13" ht="12">
      <c r="B16" s="52" t="s">
        <v>12</v>
      </c>
      <c r="C16" s="53">
        <v>300</v>
      </c>
      <c r="D16" s="48" t="s">
        <v>13</v>
      </c>
      <c r="E16" s="54" t="s">
        <v>18</v>
      </c>
      <c r="F16" s="54"/>
      <c r="G16" s="54"/>
      <c r="H16" s="54"/>
      <c r="I16" s="54"/>
      <c r="J16" s="54"/>
      <c r="K16" s="54"/>
      <c r="L16" s="54"/>
      <c r="M16" s="54"/>
    </row>
    <row r="17" spans="1:5" hidden="1">
      <c r="B17" s="55" t="s">
        <v>19</v>
      </c>
      <c r="C17" s="56">
        <v>100</v>
      </c>
    </row>
    <row r="18" spans="1:5" hidden="1">
      <c r="C18" s="56">
        <v>200</v>
      </c>
    </row>
    <row r="19" spans="1:5" hidden="1">
      <c r="C19" s="56">
        <v>300</v>
      </c>
    </row>
    <row r="21" spans="1:5" ht="12">
      <c r="B21" s="52" t="s">
        <v>20</v>
      </c>
      <c r="C21" s="57">
        <v>100</v>
      </c>
      <c r="D21" s="48" t="s">
        <v>13</v>
      </c>
      <c r="E21" t="s">
        <v>21</v>
      </c>
    </row>
    <row r="23" spans="1:5" ht="12">
      <c r="B23" s="52" t="s">
        <v>22</v>
      </c>
      <c r="C23" s="58">
        <v>100</v>
      </c>
      <c r="D23" s="48" t="s">
        <v>13</v>
      </c>
      <c r="E23" t="s">
        <v>23</v>
      </c>
    </row>
    <row r="25" spans="1:5" ht="12">
      <c r="B25" s="52" t="s">
        <v>24</v>
      </c>
      <c r="C25" s="59">
        <v>100</v>
      </c>
      <c r="D25" s="48" t="s">
        <v>25</v>
      </c>
      <c r="E25" t="s">
        <v>26</v>
      </c>
    </row>
    <row r="27" spans="1:5" ht="12">
      <c r="B27" s="52" t="s">
        <v>27</v>
      </c>
      <c r="C27" s="60">
        <v>100</v>
      </c>
      <c r="D27" s="48" t="s">
        <v>25</v>
      </c>
      <c r="E27" t="s">
        <v>28</v>
      </c>
    </row>
    <row r="29" spans="1:5" ht="12">
      <c r="B29" s="52" t="s">
        <v>29</v>
      </c>
      <c r="C29" s="61">
        <v>100</v>
      </c>
      <c r="D29" s="48" t="s">
        <v>25</v>
      </c>
      <c r="E29" t="s">
        <v>30</v>
      </c>
    </row>
    <row r="31" spans="1:5" ht="17.399999999999999">
      <c r="A31" s="49" t="s">
        <v>31</v>
      </c>
    </row>
    <row r="32" spans="1:5" ht="12">
      <c r="A32" s="50" t="s">
        <v>32</v>
      </c>
      <c r="B32" s="51"/>
      <c r="C32" s="51"/>
      <c r="D32" s="51"/>
      <c r="E32" s="51"/>
    </row>
    <row r="33" spans="1:11">
      <c r="A33" s="48" t="s">
        <v>33</v>
      </c>
    </row>
    <row r="35" spans="1:11" ht="12">
      <c r="B35" s="52" t="s">
        <v>34</v>
      </c>
      <c r="C35" s="62">
        <v>100</v>
      </c>
      <c r="D35" s="48" t="s">
        <v>25</v>
      </c>
      <c r="E35" t="s">
        <v>35</v>
      </c>
    </row>
    <row r="36" spans="1:11">
      <c r="C36" s="62"/>
    </row>
    <row r="37" spans="1:11" ht="12">
      <c r="B37" s="52" t="s">
        <v>36</v>
      </c>
      <c r="C37" s="63">
        <v>123.45</v>
      </c>
      <c r="E37" t="s">
        <v>37</v>
      </c>
    </row>
    <row r="39" spans="1:11" ht="12">
      <c r="B39" s="52" t="s">
        <v>38</v>
      </c>
      <c r="C39" s="64">
        <v>0</v>
      </c>
      <c r="D39" s="48" t="s">
        <v>25</v>
      </c>
      <c r="E39" t="s">
        <v>39</v>
      </c>
      <c r="F39" s="54"/>
      <c r="G39" s="54"/>
      <c r="H39" s="54"/>
      <c r="I39" s="54"/>
      <c r="J39" s="54"/>
      <c r="K39" s="54"/>
    </row>
    <row r="41" spans="1:11" ht="12">
      <c r="B41" s="52" t="s">
        <v>38</v>
      </c>
      <c r="C41" s="64">
        <v>0.1</v>
      </c>
      <c r="D41" s="48" t="s">
        <v>25</v>
      </c>
      <c r="E41" s="54" t="s">
        <v>40</v>
      </c>
      <c r="F41" s="54"/>
      <c r="G41" s="54"/>
      <c r="H41" s="54"/>
      <c r="I41" s="54"/>
      <c r="J41" s="54"/>
      <c r="K41" s="54"/>
    </row>
    <row r="43" spans="1:11" ht="12">
      <c r="B43" s="52" t="s">
        <v>41</v>
      </c>
      <c r="C43" s="65">
        <v>100</v>
      </c>
      <c r="E43" t="s">
        <v>42</v>
      </c>
    </row>
    <row r="45" spans="1:11" ht="12">
      <c r="B45" s="52" t="s">
        <v>43</v>
      </c>
      <c r="C45" s="66" t="s">
        <v>43</v>
      </c>
      <c r="D45" s="48" t="s">
        <v>25</v>
      </c>
      <c r="E45" t="s">
        <v>44</v>
      </c>
    </row>
    <row r="47" spans="1:11" ht="12">
      <c r="B47" s="52" t="s">
        <v>45</v>
      </c>
      <c r="C47" s="67" t="s">
        <v>45</v>
      </c>
      <c r="E47" t="s">
        <v>46</v>
      </c>
    </row>
    <row r="49" spans="1:10" ht="10.5" customHeight="1">
      <c r="B49" s="52" t="s">
        <v>47</v>
      </c>
      <c r="C49" s="68">
        <v>100</v>
      </c>
      <c r="E49" t="s">
        <v>48</v>
      </c>
    </row>
    <row r="50" spans="1:10" ht="12">
      <c r="B50" s="52"/>
    </row>
    <row r="51" spans="1:10" ht="12">
      <c r="B51" s="52" t="s">
        <v>49</v>
      </c>
      <c r="C51" s="69">
        <v>100</v>
      </c>
      <c r="E51" t="s">
        <v>50</v>
      </c>
    </row>
    <row r="53" spans="1:10" ht="17.399999999999999">
      <c r="A53" s="49" t="s">
        <v>51</v>
      </c>
    </row>
    <row r="54" spans="1:10" ht="12">
      <c r="A54" s="50" t="s">
        <v>52</v>
      </c>
      <c r="B54" s="51"/>
      <c r="C54" s="51"/>
      <c r="D54" s="51"/>
      <c r="E54" s="51"/>
    </row>
    <row r="55" spans="1:10">
      <c r="A55" s="48" t="s">
        <v>53</v>
      </c>
    </row>
    <row r="56" spans="1:10">
      <c r="A56" s="48" t="s">
        <v>54</v>
      </c>
    </row>
    <row r="58" spans="1:10" ht="24">
      <c r="B58" s="11"/>
      <c r="C58" s="11" t="s">
        <v>55</v>
      </c>
      <c r="D58" s="11" t="s">
        <v>56</v>
      </c>
      <c r="E58" s="11" t="s">
        <v>57</v>
      </c>
      <c r="F58" s="11" t="s">
        <v>58</v>
      </c>
      <c r="G58" s="11" t="s">
        <v>59</v>
      </c>
      <c r="H58" s="11" t="s">
        <v>60</v>
      </c>
      <c r="I58" s="11" t="s">
        <v>61</v>
      </c>
      <c r="J58" s="11" t="s">
        <v>57</v>
      </c>
    </row>
    <row r="59" spans="1:10" ht="12">
      <c r="B59" s="52" t="s">
        <v>62</v>
      </c>
      <c r="C59" s="56">
        <v>1234.56</v>
      </c>
      <c r="D59" s="70">
        <v>123.45</v>
      </c>
      <c r="E59" s="71">
        <v>0.1234</v>
      </c>
      <c r="F59" s="72">
        <v>0.1234</v>
      </c>
      <c r="G59" s="73">
        <v>1234.56</v>
      </c>
      <c r="H59" s="74">
        <v>123.45</v>
      </c>
      <c r="I59" s="75">
        <v>1234.56</v>
      </c>
      <c r="J59" s="76">
        <v>0.1234</v>
      </c>
    </row>
    <row r="60" spans="1:10" ht="12">
      <c r="B60" s="52" t="s">
        <v>63</v>
      </c>
      <c r="C60" s="56">
        <v>-1234.56</v>
      </c>
      <c r="D60" s="70">
        <v>-123.45</v>
      </c>
      <c r="E60" s="71">
        <v>-0.1234</v>
      </c>
      <c r="F60" s="72">
        <v>-0.1234</v>
      </c>
      <c r="G60" s="73">
        <v>-1234.56</v>
      </c>
      <c r="H60" s="74">
        <v>-123.45</v>
      </c>
      <c r="I60" s="75">
        <v>-1234.56</v>
      </c>
      <c r="J60" s="76">
        <v>-0.1234</v>
      </c>
    </row>
    <row r="61" spans="1:10" ht="12">
      <c r="B61" s="52" t="s">
        <v>64</v>
      </c>
      <c r="C61" s="56">
        <v>0</v>
      </c>
      <c r="D61" s="70">
        <v>0</v>
      </c>
      <c r="E61" s="71">
        <v>0</v>
      </c>
      <c r="F61" s="72">
        <v>0</v>
      </c>
      <c r="G61" s="73">
        <v>0</v>
      </c>
      <c r="H61" s="74">
        <v>0</v>
      </c>
      <c r="I61" s="75">
        <v>0</v>
      </c>
      <c r="J61" s="76">
        <v>0</v>
      </c>
    </row>
    <row r="62" spans="1:10" ht="12.6" thickBot="1">
      <c r="B62" s="52" t="s">
        <v>65</v>
      </c>
      <c r="C62" s="56" t="s">
        <v>65</v>
      </c>
      <c r="D62" s="70" t="s">
        <v>65</v>
      </c>
      <c r="E62" s="71" t="s">
        <v>65</v>
      </c>
      <c r="F62" s="72" t="s">
        <v>65</v>
      </c>
      <c r="G62" s="73" t="s">
        <v>65</v>
      </c>
      <c r="H62" s="74" t="s">
        <v>65</v>
      </c>
      <c r="I62" s="75" t="s">
        <v>65</v>
      </c>
      <c r="J62" s="76" t="s">
        <v>65</v>
      </c>
    </row>
    <row r="63" spans="1:10">
      <c r="B63" s="77"/>
      <c r="C63" s="77"/>
      <c r="D63" s="77"/>
      <c r="E63" s="77"/>
      <c r="F63" s="77"/>
      <c r="G63" s="77"/>
      <c r="H63" s="77"/>
      <c r="I63" s="77"/>
      <c r="J63" s="77"/>
    </row>
    <row r="64" spans="1:10" ht="24">
      <c r="B64" s="11"/>
      <c r="C64" s="11" t="s">
        <v>66</v>
      </c>
      <c r="D64" s="11" t="s">
        <v>67</v>
      </c>
      <c r="E64" s="11" t="s">
        <v>68</v>
      </c>
      <c r="F64" s="11" t="s">
        <v>69</v>
      </c>
    </row>
    <row r="65" spans="2:6" ht="12">
      <c r="B65" s="52" t="s">
        <v>62</v>
      </c>
      <c r="C65" s="78">
        <v>1234.56</v>
      </c>
      <c r="D65" s="79">
        <v>123.45</v>
      </c>
      <c r="E65" s="80">
        <v>1234.56</v>
      </c>
      <c r="F65" s="81">
        <v>123.45</v>
      </c>
    </row>
    <row r="66" spans="2:6" ht="12">
      <c r="B66" s="52" t="s">
        <v>63</v>
      </c>
      <c r="C66" s="78">
        <v>-1234.56</v>
      </c>
      <c r="D66" s="79">
        <v>-123.45</v>
      </c>
      <c r="E66" s="80">
        <v>-1234.56</v>
      </c>
      <c r="F66" s="81">
        <v>-123.45</v>
      </c>
    </row>
    <row r="67" spans="2:6" ht="12">
      <c r="B67" s="52" t="s">
        <v>64</v>
      </c>
      <c r="C67" s="78">
        <v>0</v>
      </c>
      <c r="D67" s="79">
        <v>0</v>
      </c>
      <c r="E67" s="80">
        <v>0</v>
      </c>
      <c r="F67" s="81">
        <v>0</v>
      </c>
    </row>
    <row r="68" spans="2:6" ht="12.6" thickBot="1">
      <c r="B68" s="52" t="s">
        <v>65</v>
      </c>
      <c r="C68" s="78" t="s">
        <v>65</v>
      </c>
      <c r="D68" s="79" t="s">
        <v>65</v>
      </c>
      <c r="E68" s="80" t="s">
        <v>65</v>
      </c>
      <c r="F68" s="81" t="s">
        <v>65</v>
      </c>
    </row>
    <row r="69" spans="2:6">
      <c r="B69" s="77"/>
      <c r="C69" s="77"/>
      <c r="D69" s="77"/>
      <c r="E69" s="77"/>
      <c r="F69" s="77"/>
    </row>
    <row r="70" spans="2:6" ht="24">
      <c r="B70" s="11"/>
      <c r="C70" s="11" t="s">
        <v>70</v>
      </c>
      <c r="D70" s="11" t="s">
        <v>71</v>
      </c>
      <c r="E70" s="11" t="s">
        <v>72</v>
      </c>
      <c r="F70" s="11" t="s">
        <v>73</v>
      </c>
    </row>
    <row r="71" spans="2:6" ht="12">
      <c r="B71" s="52" t="s">
        <v>62</v>
      </c>
      <c r="C71" s="82">
        <v>1234.56</v>
      </c>
      <c r="D71" s="83">
        <v>123.45</v>
      </c>
      <c r="E71" s="84">
        <v>1234.56</v>
      </c>
      <c r="F71" s="85">
        <v>123.45</v>
      </c>
    </row>
    <row r="72" spans="2:6" ht="12">
      <c r="B72" s="52" t="s">
        <v>63</v>
      </c>
      <c r="C72" s="82">
        <v>-1234.56</v>
      </c>
      <c r="D72" s="83">
        <v>-123.45</v>
      </c>
      <c r="E72" s="84">
        <v>-1234.56</v>
      </c>
      <c r="F72" s="85">
        <v>-123.45</v>
      </c>
    </row>
    <row r="73" spans="2:6" ht="12">
      <c r="B73" s="52" t="s">
        <v>64</v>
      </c>
      <c r="C73" s="82">
        <v>0</v>
      </c>
      <c r="D73" s="83">
        <v>0</v>
      </c>
      <c r="E73" s="84">
        <v>0</v>
      </c>
      <c r="F73" s="85">
        <v>0</v>
      </c>
    </row>
    <row r="74" spans="2:6" ht="12.6" thickBot="1">
      <c r="B74" s="52" t="s">
        <v>65</v>
      </c>
      <c r="C74" s="82" t="s">
        <v>65</v>
      </c>
      <c r="D74" s="83" t="s">
        <v>65</v>
      </c>
      <c r="E74" s="84" t="s">
        <v>65</v>
      </c>
      <c r="F74" s="85" t="s">
        <v>65</v>
      </c>
    </row>
    <row r="75" spans="2:6">
      <c r="B75" s="77"/>
      <c r="C75" s="77"/>
      <c r="D75" s="77"/>
      <c r="E75" s="77"/>
      <c r="F75" s="77"/>
    </row>
    <row r="76" spans="2:6" ht="48">
      <c r="B76" s="11"/>
      <c r="C76" s="11" t="s">
        <v>74</v>
      </c>
      <c r="D76" s="11" t="s">
        <v>75</v>
      </c>
      <c r="E76" s="11" t="s">
        <v>76</v>
      </c>
      <c r="F76" s="11" t="s">
        <v>77</v>
      </c>
    </row>
    <row r="77" spans="2:6" ht="12">
      <c r="B77" s="52" t="s">
        <v>62</v>
      </c>
      <c r="C77" s="86">
        <v>1234.56</v>
      </c>
      <c r="D77" s="87">
        <v>123.45</v>
      </c>
      <c r="E77" s="88">
        <v>1234.56</v>
      </c>
      <c r="F77" s="89">
        <v>123.45</v>
      </c>
    </row>
    <row r="78" spans="2:6" ht="12">
      <c r="B78" s="52" t="s">
        <v>63</v>
      </c>
      <c r="C78" s="86">
        <v>-1234.56</v>
      </c>
      <c r="D78" s="87">
        <v>-123.45</v>
      </c>
      <c r="E78" s="88">
        <v>-1234.56</v>
      </c>
      <c r="F78" s="89">
        <v>-123.45</v>
      </c>
    </row>
    <row r="79" spans="2:6" ht="12">
      <c r="B79" s="52" t="s">
        <v>64</v>
      </c>
      <c r="C79" s="86">
        <v>0</v>
      </c>
      <c r="D79" s="87">
        <v>0</v>
      </c>
      <c r="E79" s="88">
        <v>0</v>
      </c>
      <c r="F79" s="89">
        <v>0</v>
      </c>
    </row>
    <row r="80" spans="2:6" ht="12.6" thickBot="1">
      <c r="B80" s="52" t="s">
        <v>65</v>
      </c>
      <c r="C80" s="86" t="s">
        <v>65</v>
      </c>
      <c r="D80" s="87" t="s">
        <v>65</v>
      </c>
      <c r="E80" s="88" t="s">
        <v>65</v>
      </c>
      <c r="F80" s="89" t="s">
        <v>65</v>
      </c>
    </row>
    <row r="81" spans="1:6">
      <c r="B81" s="77"/>
      <c r="C81" s="77"/>
      <c r="D81" s="77"/>
      <c r="E81" s="77"/>
      <c r="F81" s="77"/>
    </row>
    <row r="82" spans="1:6" ht="12">
      <c r="B82" s="11"/>
      <c r="C82" s="11" t="s">
        <v>78</v>
      </c>
      <c r="D82" s="11" t="s">
        <v>79</v>
      </c>
      <c r="E82" s="11" t="s">
        <v>80</v>
      </c>
    </row>
    <row r="83" spans="1:6" ht="12.6" thickBot="1">
      <c r="B83" s="52" t="s">
        <v>78</v>
      </c>
      <c r="C83" s="90">
        <v>37591</v>
      </c>
      <c r="D83" s="91">
        <v>37591</v>
      </c>
      <c r="E83" s="92">
        <v>37591</v>
      </c>
    </row>
    <row r="84" spans="1:6">
      <c r="B84" s="77"/>
      <c r="C84" s="77"/>
      <c r="D84" s="77"/>
      <c r="E84" s="77"/>
    </row>
    <row r="85" spans="1:6" ht="17.399999999999999">
      <c r="A85" s="49" t="s">
        <v>81</v>
      </c>
    </row>
    <row r="86" spans="1:6" ht="12">
      <c r="A86" s="50" t="s">
        <v>82</v>
      </c>
      <c r="B86" s="51"/>
      <c r="C86" s="51"/>
      <c r="D86" s="51"/>
      <c r="E86" s="51"/>
    </row>
    <row r="87" spans="1:6">
      <c r="A87" s="48" t="s">
        <v>33</v>
      </c>
    </row>
    <row r="89" spans="1:6" ht="22.8">
      <c r="B89" s="93" t="s">
        <v>83</v>
      </c>
      <c r="C89" s="93" t="s">
        <v>1</v>
      </c>
      <c r="E89" t="s">
        <v>84</v>
      </c>
    </row>
    <row r="91" spans="1:6" ht="17.399999999999999">
      <c r="B91" s="49" t="s">
        <v>85</v>
      </c>
      <c r="C91" s="49" t="s">
        <v>1</v>
      </c>
      <c r="E91" t="s">
        <v>86</v>
      </c>
    </row>
    <row r="93" spans="1:6" ht="15.6">
      <c r="B93" s="15" t="s">
        <v>87</v>
      </c>
      <c r="C93" s="15" t="s">
        <v>1</v>
      </c>
      <c r="E93" t="s">
        <v>88</v>
      </c>
    </row>
    <row r="95" spans="1:6" ht="12">
      <c r="B95" s="94" t="s">
        <v>89</v>
      </c>
      <c r="C95" s="94" t="s">
        <v>1</v>
      </c>
      <c r="E95" t="s">
        <v>90</v>
      </c>
    </row>
    <row r="97" spans="1:7" ht="17.399999999999999">
      <c r="A97" s="49" t="s">
        <v>91</v>
      </c>
    </row>
    <row r="98" spans="1:7" ht="12">
      <c r="A98" s="50" t="s">
        <v>92</v>
      </c>
      <c r="B98" s="51"/>
      <c r="C98" s="51"/>
      <c r="D98" s="51"/>
      <c r="E98" s="51"/>
    </row>
    <row r="99" spans="1:7">
      <c r="A99" s="48" t="s">
        <v>93</v>
      </c>
    </row>
    <row r="101" spans="1:7" ht="15.6">
      <c r="A101" s="15" t="s">
        <v>94</v>
      </c>
    </row>
    <row r="102" spans="1:7" ht="36">
      <c r="B102" s="95" t="s">
        <v>95</v>
      </c>
      <c r="C102" s="11" t="s">
        <v>96</v>
      </c>
      <c r="D102" s="11" t="s">
        <v>96</v>
      </c>
      <c r="E102" s="11" t="s">
        <v>96</v>
      </c>
      <c r="F102" s="11" t="s">
        <v>96</v>
      </c>
    </row>
    <row r="103" spans="1:7" ht="12">
      <c r="B103" s="52" t="s">
        <v>97</v>
      </c>
    </row>
    <row r="104" spans="1:7" ht="12">
      <c r="B104" s="52" t="s">
        <v>97</v>
      </c>
    </row>
    <row r="105" spans="1:7" ht="12.6" thickBot="1">
      <c r="B105" s="52" t="s">
        <v>97</v>
      </c>
    </row>
    <row r="106" spans="1:7">
      <c r="B106" s="77" t="s">
        <v>98</v>
      </c>
      <c r="C106" s="77"/>
      <c r="D106" s="77"/>
      <c r="E106" s="77"/>
      <c r="F106" s="77"/>
    </row>
    <row r="108" spans="1:7" ht="15.6">
      <c r="A108" s="15" t="s">
        <v>99</v>
      </c>
    </row>
    <row r="109" spans="1:7" ht="12">
      <c r="B109" s="95"/>
      <c r="C109" s="96"/>
      <c r="D109" s="96" t="s">
        <v>100</v>
      </c>
      <c r="E109" s="96"/>
      <c r="F109" s="96" t="s">
        <v>101</v>
      </c>
      <c r="G109" s="96"/>
    </row>
    <row r="110" spans="1:7" ht="36">
      <c r="B110" s="95" t="s">
        <v>95</v>
      </c>
      <c r="C110" s="97" t="s">
        <v>102</v>
      </c>
      <c r="D110" s="11" t="s">
        <v>96</v>
      </c>
      <c r="E110" s="11" t="s">
        <v>96</v>
      </c>
      <c r="F110" s="11" t="s">
        <v>96</v>
      </c>
      <c r="G110" s="11" t="s">
        <v>96</v>
      </c>
    </row>
    <row r="111" spans="1:7" ht="12">
      <c r="B111" s="52" t="s">
        <v>97</v>
      </c>
      <c r="D111" s="98" t="s">
        <v>103</v>
      </c>
      <c r="E111" s="98"/>
      <c r="F111" s="99" t="s">
        <v>104</v>
      </c>
      <c r="G111" s="99"/>
    </row>
    <row r="112" spans="1:7" ht="12" thickBot="1">
      <c r="B112" s="100" t="s">
        <v>105</v>
      </c>
      <c r="D112" s="98"/>
      <c r="E112" s="98"/>
      <c r="F112" s="99"/>
      <c r="G112" s="99"/>
    </row>
    <row r="113" spans="1:9" ht="12.6" thickBot="1">
      <c r="B113" s="101" t="s">
        <v>106</v>
      </c>
      <c r="C113" s="102"/>
      <c r="D113" s="102"/>
      <c r="E113" s="102"/>
      <c r="F113" s="103"/>
      <c r="G113" s="103"/>
    </row>
    <row r="114" spans="1:9" ht="12">
      <c r="B114" s="104" t="s">
        <v>107</v>
      </c>
      <c r="C114" s="105"/>
      <c r="D114" s="105"/>
      <c r="E114" s="105"/>
      <c r="F114" s="105"/>
      <c r="G114" s="105"/>
    </row>
    <row r="117" spans="1:9" ht="22.8">
      <c r="A117" s="93" t="s">
        <v>108</v>
      </c>
    </row>
    <row r="118" spans="1:9">
      <c r="A118" s="48" t="s">
        <v>109</v>
      </c>
    </row>
    <row r="120" spans="1:9" ht="15.6">
      <c r="A120" s="15" t="s">
        <v>110</v>
      </c>
    </row>
    <row r="121" spans="1:9" ht="12">
      <c r="B121" s="95" t="s">
        <v>111</v>
      </c>
      <c r="C121" s="97" t="s">
        <v>112</v>
      </c>
      <c r="D121" s="97" t="s">
        <v>113</v>
      </c>
      <c r="E121" s="11">
        <v>2000</v>
      </c>
      <c r="F121" s="11">
        <v>2001</v>
      </c>
      <c r="G121" s="11">
        <v>2002</v>
      </c>
      <c r="H121" s="11">
        <v>2003</v>
      </c>
      <c r="I121" s="106" t="s">
        <v>114</v>
      </c>
    </row>
    <row r="122" spans="1:9" ht="12">
      <c r="B122" s="52" t="s">
        <v>115</v>
      </c>
      <c r="C122" t="s">
        <v>116</v>
      </c>
      <c r="D122" s="48" t="s">
        <v>117</v>
      </c>
      <c r="E122" s="57">
        <v>1000000</v>
      </c>
      <c r="F122" s="59">
        <f t="shared" ref="F122:G124" si="0">E122+($H122-$E122)/3</f>
        <v>1000000</v>
      </c>
      <c r="G122" s="59">
        <f t="shared" si="0"/>
        <v>1000000</v>
      </c>
      <c r="H122" s="53">
        <v>1000000</v>
      </c>
    </row>
    <row r="123" spans="1:9" ht="12">
      <c r="B123" s="52" t="s">
        <v>118</v>
      </c>
      <c r="C123" t="s">
        <v>116</v>
      </c>
      <c r="D123" s="48" t="s">
        <v>117</v>
      </c>
      <c r="E123" s="57">
        <v>100000</v>
      </c>
      <c r="F123" s="59">
        <f t="shared" si="0"/>
        <v>133333.33333333334</v>
      </c>
      <c r="G123" s="59">
        <f t="shared" si="0"/>
        <v>166666.66666666669</v>
      </c>
      <c r="H123" s="53">
        <v>200000</v>
      </c>
    </row>
    <row r="124" spans="1:9" ht="12">
      <c r="B124" s="52" t="s">
        <v>119</v>
      </c>
      <c r="C124" t="s">
        <v>116</v>
      </c>
      <c r="D124" s="48" t="s">
        <v>117</v>
      </c>
      <c r="E124" s="58">
        <v>50000</v>
      </c>
      <c r="F124" s="59">
        <f t="shared" si="0"/>
        <v>100000</v>
      </c>
      <c r="G124" s="59">
        <f t="shared" si="0"/>
        <v>150000</v>
      </c>
      <c r="H124" s="53">
        <v>200000</v>
      </c>
    </row>
    <row r="125" spans="1:9" ht="12">
      <c r="B125" s="104" t="s">
        <v>36</v>
      </c>
      <c r="C125" s="105" t="s">
        <v>116</v>
      </c>
      <c r="D125" s="105"/>
      <c r="E125" s="107">
        <f>SUM(E122:E124)</f>
        <v>1150000</v>
      </c>
      <c r="F125" s="107">
        <f>SUM(F122:F124)</f>
        <v>1233333.3333333333</v>
      </c>
      <c r="G125" s="107">
        <f>SUM(G122:G124)</f>
        <v>1316666.6666666667</v>
      </c>
      <c r="H125" s="107">
        <f>SUM(H122:H124)</f>
        <v>1400000</v>
      </c>
    </row>
    <row r="127" spans="1:9" ht="15.6">
      <c r="A127" s="15" t="s">
        <v>110</v>
      </c>
    </row>
    <row r="128" spans="1:9" ht="12">
      <c r="B128" s="95" t="s">
        <v>111</v>
      </c>
      <c r="C128" s="97" t="s">
        <v>112</v>
      </c>
      <c r="D128" s="97" t="s">
        <v>113</v>
      </c>
      <c r="E128" s="11">
        <v>2000</v>
      </c>
      <c r="F128" s="11">
        <v>2001</v>
      </c>
      <c r="G128" s="11">
        <v>2002</v>
      </c>
      <c r="H128" s="11">
        <v>2003</v>
      </c>
    </row>
    <row r="129" spans="1:9" ht="12">
      <c r="B129" s="52" t="s">
        <v>115</v>
      </c>
      <c r="C129" t="s">
        <v>116</v>
      </c>
      <c r="D129" s="48" t="s">
        <v>120</v>
      </c>
      <c r="E129" s="60">
        <f t="array" ref="E129:H131">$E$122:$H$124</f>
        <v>1000000</v>
      </c>
      <c r="F129" s="60">
        <v>1000000</v>
      </c>
      <c r="G129" s="60">
        <v>1000000</v>
      </c>
      <c r="H129" s="60">
        <v>1000000</v>
      </c>
    </row>
    <row r="130" spans="1:9" ht="12">
      <c r="B130" s="52" t="s">
        <v>118</v>
      </c>
      <c r="C130" t="s">
        <v>116</v>
      </c>
      <c r="D130" s="48" t="s">
        <v>120</v>
      </c>
      <c r="E130" s="60">
        <v>100000</v>
      </c>
      <c r="F130" s="60">
        <v>133333.33333333334</v>
      </c>
      <c r="G130" s="60">
        <v>166666.66666666669</v>
      </c>
      <c r="H130" s="60">
        <v>200000</v>
      </c>
    </row>
    <row r="131" spans="1:9" ht="12">
      <c r="B131" s="52" t="s">
        <v>119</v>
      </c>
      <c r="C131" t="s">
        <v>116</v>
      </c>
      <c r="D131" s="48" t="s">
        <v>121</v>
      </c>
      <c r="E131" s="108">
        <v>50000</v>
      </c>
      <c r="F131" s="108">
        <v>100000</v>
      </c>
      <c r="G131" s="108">
        <v>150000</v>
      </c>
      <c r="H131" s="108">
        <v>200000</v>
      </c>
    </row>
    <row r="132" spans="1:9" ht="12">
      <c r="B132" s="104" t="s">
        <v>36</v>
      </c>
      <c r="C132" s="105" t="s">
        <v>116</v>
      </c>
      <c r="D132" s="105"/>
      <c r="E132" s="107">
        <f>SUM(E129:E131)</f>
        <v>1150000</v>
      </c>
      <c r="F132" s="107">
        <f>SUM(F129:F131)</f>
        <v>1233333.3333333333</v>
      </c>
      <c r="G132" s="107">
        <f>SUM(G129:G131)</f>
        <v>1316666.6666666667</v>
      </c>
      <c r="H132" s="107">
        <f>SUM(H129:H131)</f>
        <v>1400000</v>
      </c>
    </row>
    <row r="135" spans="1:9" ht="15.6">
      <c r="A135" s="15" t="s">
        <v>122</v>
      </c>
    </row>
    <row r="136" spans="1:9" ht="12">
      <c r="B136" s="95" t="s">
        <v>111</v>
      </c>
      <c r="C136" s="97" t="s">
        <v>112</v>
      </c>
      <c r="D136" s="97" t="s">
        <v>113</v>
      </c>
      <c r="E136" s="11">
        <v>2000</v>
      </c>
      <c r="F136" s="11">
        <v>2001</v>
      </c>
      <c r="G136" s="11">
        <v>2002</v>
      </c>
      <c r="H136" s="11">
        <v>2003</v>
      </c>
    </row>
    <row r="137" spans="1:9" ht="12">
      <c r="B137" s="52" t="s">
        <v>115</v>
      </c>
      <c r="C137" t="s">
        <v>116</v>
      </c>
      <c r="D137" s="48"/>
      <c r="E137" s="56"/>
      <c r="F137" s="62">
        <f t="shared" ref="F137:H139" si="1">(F129+E129)/2</f>
        <v>1000000</v>
      </c>
      <c r="G137" s="62">
        <f t="shared" si="1"/>
        <v>1000000</v>
      </c>
      <c r="H137" s="62">
        <f t="shared" si="1"/>
        <v>1000000</v>
      </c>
    </row>
    <row r="138" spans="1:9" ht="12">
      <c r="B138" s="52" t="s">
        <v>118</v>
      </c>
      <c r="C138" t="s">
        <v>116</v>
      </c>
      <c r="D138" s="48"/>
      <c r="E138" s="56"/>
      <c r="F138" s="62">
        <f t="shared" si="1"/>
        <v>116666.66666666667</v>
      </c>
      <c r="G138" s="62">
        <f t="shared" si="1"/>
        <v>150000</v>
      </c>
      <c r="H138" s="62">
        <f t="shared" si="1"/>
        <v>183333.33333333334</v>
      </c>
    </row>
    <row r="139" spans="1:9" ht="12">
      <c r="B139" s="52" t="s">
        <v>119</v>
      </c>
      <c r="C139" t="s">
        <v>116</v>
      </c>
      <c r="D139" s="48"/>
      <c r="E139" s="56"/>
      <c r="F139" s="62">
        <f t="shared" si="1"/>
        <v>75000</v>
      </c>
      <c r="G139" s="62">
        <f t="shared" si="1"/>
        <v>125000</v>
      </c>
      <c r="H139" s="62">
        <f t="shared" si="1"/>
        <v>175000</v>
      </c>
    </row>
    <row r="140" spans="1:9" ht="12">
      <c r="B140" s="109" t="s">
        <v>36</v>
      </c>
      <c r="C140" s="110" t="s">
        <v>116</v>
      </c>
      <c r="D140" s="110"/>
      <c r="E140" s="111"/>
      <c r="F140" s="111">
        <f>SUM(F137:F139)</f>
        <v>1191666.6666666667</v>
      </c>
      <c r="G140" s="111">
        <f>SUM(G137:G139)</f>
        <v>1275000</v>
      </c>
      <c r="H140" s="111">
        <f>SUM(H137:H139)</f>
        <v>1358333.3333333333</v>
      </c>
      <c r="I140" s="106" t="s">
        <v>123</v>
      </c>
    </row>
  </sheetData>
  <conditionalFormatting sqref="C41">
    <cfRule type="cellIs" dxfId="0" priority="1" stopIfTrue="1" operator="notEqual">
      <formula>0</formula>
    </cfRule>
  </conditionalFormatting>
  <dataValidations count="2">
    <dataValidation type="decimal" showInputMessage="1" showErrorMessage="1" errorTitle="Input Parameter" error="Value must lie between 100 and 300" promptTitle="Input Parameter" prompt="Value must lie between 100 and 300" sqref="C12 IY12 SU12 ACQ12 AMM12 AWI12 BGE12 BQA12 BZW12 CJS12 CTO12 DDK12 DNG12 DXC12 EGY12 EQU12 FAQ12 FKM12 FUI12 GEE12 GOA12 GXW12 HHS12 HRO12 IBK12 ILG12 IVC12 JEY12 JOU12 JYQ12 KIM12 KSI12 LCE12 LMA12 LVW12 MFS12 MPO12 MZK12 NJG12 NTC12 OCY12 OMU12 OWQ12 PGM12 PQI12 QAE12 QKA12 QTW12 RDS12 RNO12 RXK12 SHG12 SRC12 TAY12 TKU12 TUQ12 UEM12 UOI12 UYE12 VIA12 VRW12 WBS12 WLO12 WVK12 C65548 IY65548 SU65548 ACQ65548 AMM65548 AWI65548 BGE65548 BQA65548 BZW65548 CJS65548 CTO65548 DDK65548 DNG65548 DXC65548 EGY65548 EQU65548 FAQ65548 FKM65548 FUI65548 GEE65548 GOA65548 GXW65548 HHS65548 HRO65548 IBK65548 ILG65548 IVC65548 JEY65548 JOU65548 JYQ65548 KIM65548 KSI65548 LCE65548 LMA65548 LVW65548 MFS65548 MPO65548 MZK65548 NJG65548 NTC65548 OCY65548 OMU65548 OWQ65548 PGM65548 PQI65548 QAE65548 QKA65548 QTW65548 RDS65548 RNO65548 RXK65548 SHG65548 SRC65548 TAY65548 TKU65548 TUQ65548 UEM65548 UOI65548 UYE65548 VIA65548 VRW65548 WBS65548 WLO65548 WVK65548 C131084 IY131084 SU131084 ACQ131084 AMM131084 AWI131084 BGE131084 BQA131084 BZW131084 CJS131084 CTO131084 DDK131084 DNG131084 DXC131084 EGY131084 EQU131084 FAQ131084 FKM131084 FUI131084 GEE131084 GOA131084 GXW131084 HHS131084 HRO131084 IBK131084 ILG131084 IVC131084 JEY131084 JOU131084 JYQ131084 KIM131084 KSI131084 LCE131084 LMA131084 LVW131084 MFS131084 MPO131084 MZK131084 NJG131084 NTC131084 OCY131084 OMU131084 OWQ131084 PGM131084 PQI131084 QAE131084 QKA131084 QTW131084 RDS131084 RNO131084 RXK131084 SHG131084 SRC131084 TAY131084 TKU131084 TUQ131084 UEM131084 UOI131084 UYE131084 VIA131084 VRW131084 WBS131084 WLO131084 WVK131084 C196620 IY196620 SU196620 ACQ196620 AMM196620 AWI196620 BGE196620 BQA196620 BZW196620 CJS196620 CTO196620 DDK196620 DNG196620 DXC196620 EGY196620 EQU196620 FAQ196620 FKM196620 FUI196620 GEE196620 GOA196620 GXW196620 HHS196620 HRO196620 IBK196620 ILG196620 IVC196620 JEY196620 JOU196620 JYQ196620 KIM196620 KSI196620 LCE196620 LMA196620 LVW196620 MFS196620 MPO196620 MZK196620 NJG196620 NTC196620 OCY196620 OMU196620 OWQ196620 PGM196620 PQI196620 QAE196620 QKA196620 QTW196620 RDS196620 RNO196620 RXK196620 SHG196620 SRC196620 TAY196620 TKU196620 TUQ196620 UEM196620 UOI196620 UYE196620 VIA196620 VRW196620 WBS196620 WLO196620 WVK196620 C262156 IY262156 SU262156 ACQ262156 AMM262156 AWI262156 BGE262156 BQA262156 BZW262156 CJS262156 CTO262156 DDK262156 DNG262156 DXC262156 EGY262156 EQU262156 FAQ262156 FKM262156 FUI262156 GEE262156 GOA262156 GXW262156 HHS262156 HRO262156 IBK262156 ILG262156 IVC262156 JEY262156 JOU262156 JYQ262156 KIM262156 KSI262156 LCE262156 LMA262156 LVW262156 MFS262156 MPO262156 MZK262156 NJG262156 NTC262156 OCY262156 OMU262156 OWQ262156 PGM262156 PQI262156 QAE262156 QKA262156 QTW262156 RDS262156 RNO262156 RXK262156 SHG262156 SRC262156 TAY262156 TKU262156 TUQ262156 UEM262156 UOI262156 UYE262156 VIA262156 VRW262156 WBS262156 WLO262156 WVK262156 C327692 IY327692 SU327692 ACQ327692 AMM327692 AWI327692 BGE327692 BQA327692 BZW327692 CJS327692 CTO327692 DDK327692 DNG327692 DXC327692 EGY327692 EQU327692 FAQ327692 FKM327692 FUI327692 GEE327692 GOA327692 GXW327692 HHS327692 HRO327692 IBK327692 ILG327692 IVC327692 JEY327692 JOU327692 JYQ327692 KIM327692 KSI327692 LCE327692 LMA327692 LVW327692 MFS327692 MPO327692 MZK327692 NJG327692 NTC327692 OCY327692 OMU327692 OWQ327692 PGM327692 PQI327692 QAE327692 QKA327692 QTW327692 RDS327692 RNO327692 RXK327692 SHG327692 SRC327692 TAY327692 TKU327692 TUQ327692 UEM327692 UOI327692 UYE327692 VIA327692 VRW327692 WBS327692 WLO327692 WVK327692 C393228 IY393228 SU393228 ACQ393228 AMM393228 AWI393228 BGE393228 BQA393228 BZW393228 CJS393228 CTO393228 DDK393228 DNG393228 DXC393228 EGY393228 EQU393228 FAQ393228 FKM393228 FUI393228 GEE393228 GOA393228 GXW393228 HHS393228 HRO393228 IBK393228 ILG393228 IVC393228 JEY393228 JOU393228 JYQ393228 KIM393228 KSI393228 LCE393228 LMA393228 LVW393228 MFS393228 MPO393228 MZK393228 NJG393228 NTC393228 OCY393228 OMU393228 OWQ393228 PGM393228 PQI393228 QAE393228 QKA393228 QTW393228 RDS393228 RNO393228 RXK393228 SHG393228 SRC393228 TAY393228 TKU393228 TUQ393228 UEM393228 UOI393228 UYE393228 VIA393228 VRW393228 WBS393228 WLO393228 WVK393228 C458764 IY458764 SU458764 ACQ458764 AMM458764 AWI458764 BGE458764 BQA458764 BZW458764 CJS458764 CTO458764 DDK458764 DNG458764 DXC458764 EGY458764 EQU458764 FAQ458764 FKM458764 FUI458764 GEE458764 GOA458764 GXW458764 HHS458764 HRO458764 IBK458764 ILG458764 IVC458764 JEY458764 JOU458764 JYQ458764 KIM458764 KSI458764 LCE458764 LMA458764 LVW458764 MFS458764 MPO458764 MZK458764 NJG458764 NTC458764 OCY458764 OMU458764 OWQ458764 PGM458764 PQI458764 QAE458764 QKA458764 QTW458764 RDS458764 RNO458764 RXK458764 SHG458764 SRC458764 TAY458764 TKU458764 TUQ458764 UEM458764 UOI458764 UYE458764 VIA458764 VRW458764 WBS458764 WLO458764 WVK458764 C524300 IY524300 SU524300 ACQ524300 AMM524300 AWI524300 BGE524300 BQA524300 BZW524300 CJS524300 CTO524300 DDK524300 DNG524300 DXC524300 EGY524300 EQU524300 FAQ524300 FKM524300 FUI524300 GEE524300 GOA524300 GXW524300 HHS524300 HRO524300 IBK524300 ILG524300 IVC524300 JEY524300 JOU524300 JYQ524300 KIM524300 KSI524300 LCE524300 LMA524300 LVW524300 MFS524300 MPO524300 MZK524300 NJG524300 NTC524300 OCY524300 OMU524300 OWQ524300 PGM524300 PQI524300 QAE524300 QKA524300 QTW524300 RDS524300 RNO524300 RXK524300 SHG524300 SRC524300 TAY524300 TKU524300 TUQ524300 UEM524300 UOI524300 UYE524300 VIA524300 VRW524300 WBS524300 WLO524300 WVK524300 C589836 IY589836 SU589836 ACQ589836 AMM589836 AWI589836 BGE589836 BQA589836 BZW589836 CJS589836 CTO589836 DDK589836 DNG589836 DXC589836 EGY589836 EQU589836 FAQ589836 FKM589836 FUI589836 GEE589836 GOA589836 GXW589836 HHS589836 HRO589836 IBK589836 ILG589836 IVC589836 JEY589836 JOU589836 JYQ589836 KIM589836 KSI589836 LCE589836 LMA589836 LVW589836 MFS589836 MPO589836 MZK589836 NJG589836 NTC589836 OCY589836 OMU589836 OWQ589836 PGM589836 PQI589836 QAE589836 QKA589836 QTW589836 RDS589836 RNO589836 RXK589836 SHG589836 SRC589836 TAY589836 TKU589836 TUQ589836 UEM589836 UOI589836 UYE589836 VIA589836 VRW589836 WBS589836 WLO589836 WVK589836 C655372 IY655372 SU655372 ACQ655372 AMM655372 AWI655372 BGE655372 BQA655372 BZW655372 CJS655372 CTO655372 DDK655372 DNG655372 DXC655372 EGY655372 EQU655372 FAQ655372 FKM655372 FUI655372 GEE655372 GOA655372 GXW655372 HHS655372 HRO655372 IBK655372 ILG655372 IVC655372 JEY655372 JOU655372 JYQ655372 KIM655372 KSI655372 LCE655372 LMA655372 LVW655372 MFS655372 MPO655372 MZK655372 NJG655372 NTC655372 OCY655372 OMU655372 OWQ655372 PGM655372 PQI655372 QAE655372 QKA655372 QTW655372 RDS655372 RNO655372 RXK655372 SHG655372 SRC655372 TAY655372 TKU655372 TUQ655372 UEM655372 UOI655372 UYE655372 VIA655372 VRW655372 WBS655372 WLO655372 WVK655372 C720908 IY720908 SU720908 ACQ720908 AMM720908 AWI720908 BGE720908 BQA720908 BZW720908 CJS720908 CTO720908 DDK720908 DNG720908 DXC720908 EGY720908 EQU720908 FAQ720908 FKM720908 FUI720908 GEE720908 GOA720908 GXW720908 HHS720908 HRO720908 IBK720908 ILG720908 IVC720908 JEY720908 JOU720908 JYQ720908 KIM720908 KSI720908 LCE720908 LMA720908 LVW720908 MFS720908 MPO720908 MZK720908 NJG720908 NTC720908 OCY720908 OMU720908 OWQ720908 PGM720908 PQI720908 QAE720908 QKA720908 QTW720908 RDS720908 RNO720908 RXK720908 SHG720908 SRC720908 TAY720908 TKU720908 TUQ720908 UEM720908 UOI720908 UYE720908 VIA720908 VRW720908 WBS720908 WLO720908 WVK720908 C786444 IY786444 SU786444 ACQ786444 AMM786444 AWI786444 BGE786444 BQA786444 BZW786444 CJS786444 CTO786444 DDK786444 DNG786444 DXC786444 EGY786444 EQU786444 FAQ786444 FKM786444 FUI786444 GEE786444 GOA786444 GXW786444 HHS786444 HRO786444 IBK786444 ILG786444 IVC786444 JEY786444 JOU786444 JYQ786444 KIM786444 KSI786444 LCE786444 LMA786444 LVW786444 MFS786444 MPO786444 MZK786444 NJG786444 NTC786444 OCY786444 OMU786444 OWQ786444 PGM786444 PQI786444 QAE786444 QKA786444 QTW786444 RDS786444 RNO786444 RXK786444 SHG786444 SRC786444 TAY786444 TKU786444 TUQ786444 UEM786444 UOI786444 UYE786444 VIA786444 VRW786444 WBS786444 WLO786444 WVK786444 C851980 IY851980 SU851980 ACQ851980 AMM851980 AWI851980 BGE851980 BQA851980 BZW851980 CJS851980 CTO851980 DDK851980 DNG851980 DXC851980 EGY851980 EQU851980 FAQ851980 FKM851980 FUI851980 GEE851980 GOA851980 GXW851980 HHS851980 HRO851980 IBK851980 ILG851980 IVC851980 JEY851980 JOU851980 JYQ851980 KIM851980 KSI851980 LCE851980 LMA851980 LVW851980 MFS851980 MPO851980 MZK851980 NJG851980 NTC851980 OCY851980 OMU851980 OWQ851980 PGM851980 PQI851980 QAE851980 QKA851980 QTW851980 RDS851980 RNO851980 RXK851980 SHG851980 SRC851980 TAY851980 TKU851980 TUQ851980 UEM851980 UOI851980 UYE851980 VIA851980 VRW851980 WBS851980 WLO851980 WVK851980 C917516 IY917516 SU917516 ACQ917516 AMM917516 AWI917516 BGE917516 BQA917516 BZW917516 CJS917516 CTO917516 DDK917516 DNG917516 DXC917516 EGY917516 EQU917516 FAQ917516 FKM917516 FUI917516 GEE917516 GOA917516 GXW917516 HHS917516 HRO917516 IBK917516 ILG917516 IVC917516 JEY917516 JOU917516 JYQ917516 KIM917516 KSI917516 LCE917516 LMA917516 LVW917516 MFS917516 MPO917516 MZK917516 NJG917516 NTC917516 OCY917516 OMU917516 OWQ917516 PGM917516 PQI917516 QAE917516 QKA917516 QTW917516 RDS917516 RNO917516 RXK917516 SHG917516 SRC917516 TAY917516 TKU917516 TUQ917516 UEM917516 UOI917516 UYE917516 VIA917516 VRW917516 WBS917516 WLO917516 WVK917516 C983052 IY983052 SU983052 ACQ983052 AMM983052 AWI983052 BGE983052 BQA983052 BZW983052 CJS983052 CTO983052 DDK983052 DNG983052 DXC983052 EGY983052 EQU983052 FAQ983052 FKM983052 FUI983052 GEE983052 GOA983052 GXW983052 HHS983052 HRO983052 IBK983052 ILG983052 IVC983052 JEY983052 JOU983052 JYQ983052 KIM983052 KSI983052 LCE983052 LMA983052 LVW983052 MFS983052 MPO983052 MZK983052 NJG983052 NTC983052 OCY983052 OMU983052 OWQ983052 PGM983052 PQI983052 QAE983052 QKA983052 QTW983052 RDS983052 RNO983052 RXK983052 SHG983052 SRC983052 TAY983052 TKU983052 TUQ983052 UEM983052 UOI983052 UYE983052 VIA983052 VRW983052 WBS983052 WLO983052 WVK983052" xr:uid="{00CB705A-9D01-42DA-933E-CEC95610AC21}">
      <formula1>C13</formula1>
      <formula2>C14</formula2>
    </dataValidation>
    <dataValidation type="list" showInputMessage="1" showErrorMessage="1" errorTitle="Input Parameter" error="Please select value from list" promptTitle="Input Parameter" prompt="Select from list" sqref="C16 IY16 SU16 ACQ16 AMM16 AWI16 BGE16 BQA16 BZW16 CJS16 CTO16 DDK16 DNG16 DXC16 EGY16 EQU16 FAQ16 FKM16 FUI16 GEE16 GOA16 GXW16 HHS16 HRO16 IBK16 ILG16 IVC16 JEY16 JOU16 JYQ16 KIM16 KSI16 LCE16 LMA16 LVW16 MFS16 MPO16 MZK16 NJG16 NTC16 OCY16 OMU16 OWQ16 PGM16 PQI16 QAE16 QKA16 QTW16 RDS16 RNO16 RXK16 SHG16 SRC16 TAY16 TKU16 TUQ16 UEM16 UOI16 UYE16 VIA16 VRW16 WBS16 WLO16 WVK16 C65552 IY65552 SU65552 ACQ65552 AMM65552 AWI65552 BGE65552 BQA65552 BZW65552 CJS65552 CTO65552 DDK65552 DNG65552 DXC65552 EGY65552 EQU65552 FAQ65552 FKM65552 FUI65552 GEE65552 GOA65552 GXW65552 HHS65552 HRO65552 IBK65552 ILG65552 IVC65552 JEY65552 JOU65552 JYQ65552 KIM65552 KSI65552 LCE65552 LMA65552 LVW65552 MFS65552 MPO65552 MZK65552 NJG65552 NTC65552 OCY65552 OMU65552 OWQ65552 PGM65552 PQI65552 QAE65552 QKA65552 QTW65552 RDS65552 RNO65552 RXK65552 SHG65552 SRC65552 TAY65552 TKU65552 TUQ65552 UEM65552 UOI65552 UYE65552 VIA65552 VRW65552 WBS65552 WLO65552 WVK65552 C131088 IY131088 SU131088 ACQ131088 AMM131088 AWI131088 BGE131088 BQA131088 BZW131088 CJS131088 CTO131088 DDK131088 DNG131088 DXC131088 EGY131088 EQU131088 FAQ131088 FKM131088 FUI131088 GEE131088 GOA131088 GXW131088 HHS131088 HRO131088 IBK131088 ILG131088 IVC131088 JEY131088 JOU131088 JYQ131088 KIM131088 KSI131088 LCE131088 LMA131088 LVW131088 MFS131088 MPO131088 MZK131088 NJG131088 NTC131088 OCY131088 OMU131088 OWQ131088 PGM131088 PQI131088 QAE131088 QKA131088 QTW131088 RDS131088 RNO131088 RXK131088 SHG131088 SRC131088 TAY131088 TKU131088 TUQ131088 UEM131088 UOI131088 UYE131088 VIA131088 VRW131088 WBS131088 WLO131088 WVK131088 C196624 IY196624 SU196624 ACQ196624 AMM196624 AWI196624 BGE196624 BQA196624 BZW196624 CJS196624 CTO196624 DDK196624 DNG196624 DXC196624 EGY196624 EQU196624 FAQ196624 FKM196624 FUI196624 GEE196624 GOA196624 GXW196624 HHS196624 HRO196624 IBK196624 ILG196624 IVC196624 JEY196624 JOU196624 JYQ196624 KIM196624 KSI196624 LCE196624 LMA196624 LVW196624 MFS196624 MPO196624 MZK196624 NJG196624 NTC196624 OCY196624 OMU196624 OWQ196624 PGM196624 PQI196624 QAE196624 QKA196624 QTW196624 RDS196624 RNO196624 RXK196624 SHG196624 SRC196624 TAY196624 TKU196624 TUQ196624 UEM196624 UOI196624 UYE196624 VIA196624 VRW196624 WBS196624 WLO196624 WVK196624 C262160 IY262160 SU262160 ACQ262160 AMM262160 AWI262160 BGE262160 BQA262160 BZW262160 CJS262160 CTO262160 DDK262160 DNG262160 DXC262160 EGY262160 EQU262160 FAQ262160 FKM262160 FUI262160 GEE262160 GOA262160 GXW262160 HHS262160 HRO262160 IBK262160 ILG262160 IVC262160 JEY262160 JOU262160 JYQ262160 KIM262160 KSI262160 LCE262160 LMA262160 LVW262160 MFS262160 MPO262160 MZK262160 NJG262160 NTC262160 OCY262160 OMU262160 OWQ262160 PGM262160 PQI262160 QAE262160 QKA262160 QTW262160 RDS262160 RNO262160 RXK262160 SHG262160 SRC262160 TAY262160 TKU262160 TUQ262160 UEM262160 UOI262160 UYE262160 VIA262160 VRW262160 WBS262160 WLO262160 WVK262160 C327696 IY327696 SU327696 ACQ327696 AMM327696 AWI327696 BGE327696 BQA327696 BZW327696 CJS327696 CTO327696 DDK327696 DNG327696 DXC327696 EGY327696 EQU327696 FAQ327696 FKM327696 FUI327696 GEE327696 GOA327696 GXW327696 HHS327696 HRO327696 IBK327696 ILG327696 IVC327696 JEY327696 JOU327696 JYQ327696 KIM327696 KSI327696 LCE327696 LMA327696 LVW327696 MFS327696 MPO327696 MZK327696 NJG327696 NTC327696 OCY327696 OMU327696 OWQ327696 PGM327696 PQI327696 QAE327696 QKA327696 QTW327696 RDS327696 RNO327696 RXK327696 SHG327696 SRC327696 TAY327696 TKU327696 TUQ327696 UEM327696 UOI327696 UYE327696 VIA327696 VRW327696 WBS327696 WLO327696 WVK327696 C393232 IY393232 SU393232 ACQ393232 AMM393232 AWI393232 BGE393232 BQA393232 BZW393232 CJS393232 CTO393232 DDK393232 DNG393232 DXC393232 EGY393232 EQU393232 FAQ393232 FKM393232 FUI393232 GEE393232 GOA393232 GXW393232 HHS393232 HRO393232 IBK393232 ILG393232 IVC393232 JEY393232 JOU393232 JYQ393232 KIM393232 KSI393232 LCE393232 LMA393232 LVW393232 MFS393232 MPO393232 MZK393232 NJG393232 NTC393232 OCY393232 OMU393232 OWQ393232 PGM393232 PQI393232 QAE393232 QKA393232 QTW393232 RDS393232 RNO393232 RXK393232 SHG393232 SRC393232 TAY393232 TKU393232 TUQ393232 UEM393232 UOI393232 UYE393232 VIA393232 VRW393232 WBS393232 WLO393232 WVK393232 C458768 IY458768 SU458768 ACQ458768 AMM458768 AWI458768 BGE458768 BQA458768 BZW458768 CJS458768 CTO458768 DDK458768 DNG458768 DXC458768 EGY458768 EQU458768 FAQ458768 FKM458768 FUI458768 GEE458768 GOA458768 GXW458768 HHS458768 HRO458768 IBK458768 ILG458768 IVC458768 JEY458768 JOU458768 JYQ458768 KIM458768 KSI458768 LCE458768 LMA458768 LVW458768 MFS458768 MPO458768 MZK458768 NJG458768 NTC458768 OCY458768 OMU458768 OWQ458768 PGM458768 PQI458768 QAE458768 QKA458768 QTW458768 RDS458768 RNO458768 RXK458768 SHG458768 SRC458768 TAY458768 TKU458768 TUQ458768 UEM458768 UOI458768 UYE458768 VIA458768 VRW458768 WBS458768 WLO458768 WVK458768 C524304 IY524304 SU524304 ACQ524304 AMM524304 AWI524304 BGE524304 BQA524304 BZW524304 CJS524304 CTO524304 DDK524304 DNG524304 DXC524304 EGY524304 EQU524304 FAQ524304 FKM524304 FUI524304 GEE524304 GOA524304 GXW524304 HHS524304 HRO524304 IBK524304 ILG524304 IVC524304 JEY524304 JOU524304 JYQ524304 KIM524304 KSI524304 LCE524304 LMA524304 LVW524304 MFS524304 MPO524304 MZK524304 NJG524304 NTC524304 OCY524304 OMU524304 OWQ524304 PGM524304 PQI524304 QAE524304 QKA524304 QTW524304 RDS524304 RNO524304 RXK524304 SHG524304 SRC524304 TAY524304 TKU524304 TUQ524304 UEM524304 UOI524304 UYE524304 VIA524304 VRW524304 WBS524304 WLO524304 WVK524304 C589840 IY589840 SU589840 ACQ589840 AMM589840 AWI589840 BGE589840 BQA589840 BZW589840 CJS589840 CTO589840 DDK589840 DNG589840 DXC589840 EGY589840 EQU589840 FAQ589840 FKM589840 FUI589840 GEE589840 GOA589840 GXW589840 HHS589840 HRO589840 IBK589840 ILG589840 IVC589840 JEY589840 JOU589840 JYQ589840 KIM589840 KSI589840 LCE589840 LMA589840 LVW589840 MFS589840 MPO589840 MZK589840 NJG589840 NTC589840 OCY589840 OMU589840 OWQ589840 PGM589840 PQI589840 QAE589840 QKA589840 QTW589840 RDS589840 RNO589840 RXK589840 SHG589840 SRC589840 TAY589840 TKU589840 TUQ589840 UEM589840 UOI589840 UYE589840 VIA589840 VRW589840 WBS589840 WLO589840 WVK589840 C655376 IY655376 SU655376 ACQ655376 AMM655376 AWI655376 BGE655376 BQA655376 BZW655376 CJS655376 CTO655376 DDK655376 DNG655376 DXC655376 EGY655376 EQU655376 FAQ655376 FKM655376 FUI655376 GEE655376 GOA655376 GXW655376 HHS655376 HRO655376 IBK655376 ILG655376 IVC655376 JEY655376 JOU655376 JYQ655376 KIM655376 KSI655376 LCE655376 LMA655376 LVW655376 MFS655376 MPO655376 MZK655376 NJG655376 NTC655376 OCY655376 OMU655376 OWQ655376 PGM655376 PQI655376 QAE655376 QKA655376 QTW655376 RDS655376 RNO655376 RXK655376 SHG655376 SRC655376 TAY655376 TKU655376 TUQ655376 UEM655376 UOI655376 UYE655376 VIA655376 VRW655376 WBS655376 WLO655376 WVK655376 C720912 IY720912 SU720912 ACQ720912 AMM720912 AWI720912 BGE720912 BQA720912 BZW720912 CJS720912 CTO720912 DDK720912 DNG720912 DXC720912 EGY720912 EQU720912 FAQ720912 FKM720912 FUI720912 GEE720912 GOA720912 GXW720912 HHS720912 HRO720912 IBK720912 ILG720912 IVC720912 JEY720912 JOU720912 JYQ720912 KIM720912 KSI720912 LCE720912 LMA720912 LVW720912 MFS720912 MPO720912 MZK720912 NJG720912 NTC720912 OCY720912 OMU720912 OWQ720912 PGM720912 PQI720912 QAE720912 QKA720912 QTW720912 RDS720912 RNO720912 RXK720912 SHG720912 SRC720912 TAY720912 TKU720912 TUQ720912 UEM720912 UOI720912 UYE720912 VIA720912 VRW720912 WBS720912 WLO720912 WVK720912 C786448 IY786448 SU786448 ACQ786448 AMM786448 AWI786448 BGE786448 BQA786448 BZW786448 CJS786448 CTO786448 DDK786448 DNG786448 DXC786448 EGY786448 EQU786448 FAQ786448 FKM786448 FUI786448 GEE786448 GOA786448 GXW786448 HHS786448 HRO786448 IBK786448 ILG786448 IVC786448 JEY786448 JOU786448 JYQ786448 KIM786448 KSI786448 LCE786448 LMA786448 LVW786448 MFS786448 MPO786448 MZK786448 NJG786448 NTC786448 OCY786448 OMU786448 OWQ786448 PGM786448 PQI786448 QAE786448 QKA786448 QTW786448 RDS786448 RNO786448 RXK786448 SHG786448 SRC786448 TAY786448 TKU786448 TUQ786448 UEM786448 UOI786448 UYE786448 VIA786448 VRW786448 WBS786448 WLO786448 WVK786448 C851984 IY851984 SU851984 ACQ851984 AMM851984 AWI851984 BGE851984 BQA851984 BZW851984 CJS851984 CTO851984 DDK851984 DNG851984 DXC851984 EGY851984 EQU851984 FAQ851984 FKM851984 FUI851984 GEE851984 GOA851984 GXW851984 HHS851984 HRO851984 IBK851984 ILG851984 IVC851984 JEY851984 JOU851984 JYQ851984 KIM851984 KSI851984 LCE851984 LMA851984 LVW851984 MFS851984 MPO851984 MZK851984 NJG851984 NTC851984 OCY851984 OMU851984 OWQ851984 PGM851984 PQI851984 QAE851984 QKA851984 QTW851984 RDS851984 RNO851984 RXK851984 SHG851984 SRC851984 TAY851984 TKU851984 TUQ851984 UEM851984 UOI851984 UYE851984 VIA851984 VRW851984 WBS851984 WLO851984 WVK851984 C917520 IY917520 SU917520 ACQ917520 AMM917520 AWI917520 BGE917520 BQA917520 BZW917520 CJS917520 CTO917520 DDK917520 DNG917520 DXC917520 EGY917520 EQU917520 FAQ917520 FKM917520 FUI917520 GEE917520 GOA917520 GXW917520 HHS917520 HRO917520 IBK917520 ILG917520 IVC917520 JEY917520 JOU917520 JYQ917520 KIM917520 KSI917520 LCE917520 LMA917520 LVW917520 MFS917520 MPO917520 MZK917520 NJG917520 NTC917520 OCY917520 OMU917520 OWQ917520 PGM917520 PQI917520 QAE917520 QKA917520 QTW917520 RDS917520 RNO917520 RXK917520 SHG917520 SRC917520 TAY917520 TKU917520 TUQ917520 UEM917520 UOI917520 UYE917520 VIA917520 VRW917520 WBS917520 WLO917520 WVK917520 C983056 IY983056 SU983056 ACQ983056 AMM983056 AWI983056 BGE983056 BQA983056 BZW983056 CJS983056 CTO983056 DDK983056 DNG983056 DXC983056 EGY983056 EQU983056 FAQ983056 FKM983056 FUI983056 GEE983056 GOA983056 GXW983056 HHS983056 HRO983056 IBK983056 ILG983056 IVC983056 JEY983056 JOU983056 JYQ983056 KIM983056 KSI983056 LCE983056 LMA983056 LVW983056 MFS983056 MPO983056 MZK983056 NJG983056 NTC983056 OCY983056 OMU983056 OWQ983056 PGM983056 PQI983056 QAE983056 QKA983056 QTW983056 RDS983056 RNO983056 RXK983056 SHG983056 SRC983056 TAY983056 TKU983056 TUQ983056 UEM983056 UOI983056 UYE983056 VIA983056 VRW983056 WBS983056 WLO983056 WVK983056" xr:uid="{A5BC4082-2FDC-489B-91C8-E0376B388097}">
      <formula1>$C$17:$C$19</formula1>
    </dataValidation>
  </dataValidations>
  <pageMargins left="0.74803149606299213" right="0.74803149606299213" top="0.51181102362204722" bottom="0.51181102362204722" header="0.51181102362204722" footer="0.35433070866141736"/>
  <pageSetup paperSize="9" fitToHeight="0" orientation="landscape" horizontalDpi="4294967292" verticalDpi="4294967292" r:id="rId1"/>
  <headerFooter alignWithMargins="0">
    <oddFooter xml:space="preserve">&amp;L&amp;F : &amp;A&amp;CPrinted at &amp;T on &amp;D&amp;RCommercial in confidence © Analysys Mason </oddFooter>
  </headerFooter>
  <rowBreaks count="3" manualBreakCount="3">
    <brk id="52" max="16383" man="1"/>
    <brk id="84" max="16383" man="1"/>
    <brk id="11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443451-F4C4-47FF-AA28-69A0958BA3AF}">
  <sheetPr codeName="Sheet1">
    <pageSetUpPr autoPageBreaks="0"/>
  </sheetPr>
  <dimension ref="C1:I27"/>
  <sheetViews>
    <sheetView showGridLines="0" defaultGridColor="0" colorId="22" zoomScaleNormal="100" workbookViewId="0">
      <pane ySplit="1" topLeftCell="A2" activePane="bottomLeft" state="frozen"/>
      <selection pane="bottomLeft" activeCell="H13" sqref="H13"/>
    </sheetView>
  </sheetViews>
  <sheetFormatPr baseColWidth="10" defaultColWidth="12.75" defaultRowHeight="11.4"/>
  <cols>
    <col min="1" max="1" width="6.75" customWidth="1"/>
    <col min="3" max="3" width="19" customWidth="1"/>
    <col min="5" max="5" width="16.875" customWidth="1"/>
  </cols>
  <sheetData>
    <row r="1" spans="3:9" s="1" customFormat="1" ht="33.75" customHeight="1">
      <c r="D1" s="1" t="s">
        <v>124</v>
      </c>
    </row>
    <row r="3" spans="3:9" ht="20.399999999999999" customHeight="1">
      <c r="C3" s="18" t="s">
        <v>125</v>
      </c>
      <c r="E3" s="18" t="s">
        <v>126</v>
      </c>
    </row>
    <row r="4" spans="3:9">
      <c r="C4" s="20">
        <v>2</v>
      </c>
      <c r="E4" s="26">
        <v>2355072.4637681162</v>
      </c>
    </row>
    <row r="5" spans="3:9">
      <c r="C5" s="20">
        <v>3</v>
      </c>
      <c r="E5" s="5" t="s">
        <v>127</v>
      </c>
    </row>
    <row r="6" spans="3:9">
      <c r="C6" s="20">
        <v>5</v>
      </c>
    </row>
    <row r="7" spans="3:9">
      <c r="C7" s="20">
        <v>10</v>
      </c>
    </row>
    <row r="8" spans="3:9">
      <c r="C8" s="20">
        <v>15</v>
      </c>
    </row>
    <row r="9" spans="3:9">
      <c r="C9" s="20">
        <v>20</v>
      </c>
    </row>
    <row r="10" spans="3:9">
      <c r="C10" s="20">
        <v>30</v>
      </c>
    </row>
    <row r="11" spans="3:9">
      <c r="C11" s="20">
        <v>40</v>
      </c>
    </row>
    <row r="12" spans="3:9">
      <c r="C12" s="20">
        <v>50</v>
      </c>
      <c r="E12" s="10">
        <v>1</v>
      </c>
      <c r="F12" s="10">
        <f>+E12+1</f>
        <v>2</v>
      </c>
      <c r="G12" s="10">
        <f>+F12+1</f>
        <v>3</v>
      </c>
      <c r="H12" s="10">
        <f>+G12+1</f>
        <v>4</v>
      </c>
      <c r="I12" s="10">
        <f>+H12+1</f>
        <v>5</v>
      </c>
    </row>
    <row r="13" spans="3:9" ht="12">
      <c r="C13" s="20">
        <v>60</v>
      </c>
      <c r="E13" s="11">
        <v>2022</v>
      </c>
      <c r="F13" s="11">
        <f>E13+1</f>
        <v>2023</v>
      </c>
      <c r="G13" s="11">
        <f>F13+1</f>
        <v>2024</v>
      </c>
      <c r="H13" s="11">
        <f>G13+1</f>
        <v>2025</v>
      </c>
      <c r="I13" s="11">
        <f>H13+1</f>
        <v>2026</v>
      </c>
    </row>
    <row r="14" spans="3:9">
      <c r="C14" s="20">
        <v>70</v>
      </c>
    </row>
    <row r="15" spans="3:9">
      <c r="C15" s="20">
        <v>80</v>
      </c>
    </row>
    <row r="16" spans="3:9">
      <c r="C16" s="20">
        <v>100</v>
      </c>
    </row>
    <row r="17" spans="3:3">
      <c r="C17" s="20">
        <v>120</v>
      </c>
    </row>
    <row r="18" spans="3:3">
      <c r="C18" s="20">
        <v>150</v>
      </c>
    </row>
    <row r="19" spans="3:3">
      <c r="C19" s="20">
        <v>200</v>
      </c>
    </row>
    <row r="20" spans="3:3">
      <c r="C20" s="20">
        <v>250</v>
      </c>
    </row>
    <row r="21" spans="3:3">
      <c r="C21" s="20">
        <v>300</v>
      </c>
    </row>
    <row r="22" spans="3:3">
      <c r="C22" s="20">
        <v>350</v>
      </c>
    </row>
    <row r="23" spans="3:3">
      <c r="C23" s="20">
        <v>400</v>
      </c>
    </row>
    <row r="24" spans="3:3">
      <c r="C24" s="20">
        <v>500</v>
      </c>
    </row>
    <row r="25" spans="3:3">
      <c r="C25" s="20">
        <v>750</v>
      </c>
    </row>
    <row r="26" spans="3:3">
      <c r="C26" s="20">
        <v>1000</v>
      </c>
    </row>
    <row r="27" spans="3:3">
      <c r="C27" s="21" t="s">
        <v>128</v>
      </c>
    </row>
  </sheetData>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7CC4EC-4E0D-46C8-911D-9A53983DA8D1}">
  <sheetPr codeName="Sheet7">
    <tabColor theme="5" tint="0.79998168889431442"/>
    <pageSetUpPr autoPageBreaks="0"/>
  </sheetPr>
  <dimension ref="A1:BM98"/>
  <sheetViews>
    <sheetView showGridLines="0" tabSelected="1" defaultGridColor="0" topLeftCell="J59" colorId="22" zoomScale="115" zoomScaleNormal="115" workbookViewId="0">
      <selection activeCell="P70" sqref="P70"/>
    </sheetView>
  </sheetViews>
  <sheetFormatPr baseColWidth="10" defaultColWidth="12.75" defaultRowHeight="11.4" outlineLevelRow="2"/>
  <cols>
    <col min="1" max="1" width="3.625" customWidth="1"/>
    <col min="2" max="2" width="22.875" customWidth="1"/>
    <col min="3" max="3" width="8" customWidth="1"/>
    <col min="4" max="4" width="22.875" customWidth="1"/>
    <col min="6" max="6" width="29.75" customWidth="1"/>
    <col min="11" max="11" width="14" bestFit="1" customWidth="1"/>
    <col min="12" max="12" width="17.125" customWidth="1"/>
    <col min="13" max="13" width="18.125" customWidth="1"/>
    <col min="14" max="14" width="16.125" customWidth="1"/>
    <col min="15" max="15" width="16.625" bestFit="1" customWidth="1"/>
    <col min="17" max="17" width="15.125" customWidth="1"/>
    <col min="18" max="18" width="15.375" customWidth="1"/>
  </cols>
  <sheetData>
    <row r="1" spans="1:65" s="1" customFormat="1" ht="33.75" customHeight="1">
      <c r="D1" s="1" t="s">
        <v>129</v>
      </c>
    </row>
    <row r="2" spans="1:65">
      <c r="K2" s="10">
        <v>1</v>
      </c>
      <c r="L2" s="10">
        <f>+K2+1</f>
        <v>2</v>
      </c>
      <c r="M2" s="10">
        <f>+L2+1</f>
        <v>3</v>
      </c>
      <c r="N2" s="10">
        <f>+M2+1</f>
        <v>4</v>
      </c>
      <c r="O2" s="10">
        <f>+N2+1</f>
        <v>5</v>
      </c>
    </row>
    <row r="3" spans="1:65" s="3" customFormat="1" ht="12">
      <c r="A3" s="2"/>
      <c r="B3" s="2"/>
      <c r="C3" s="2"/>
      <c r="D3" s="2"/>
      <c r="E3" s="11" t="s">
        <v>130</v>
      </c>
      <c r="F3" s="11" t="s">
        <v>113</v>
      </c>
      <c r="G3" s="11" t="s">
        <v>131</v>
      </c>
      <c r="H3" s="11" t="s">
        <v>132</v>
      </c>
      <c r="I3" s="11" t="s">
        <v>133</v>
      </c>
      <c r="J3" s="2"/>
      <c r="K3" s="11">
        <v>2022</v>
      </c>
      <c r="L3" s="11">
        <f>K3+1</f>
        <v>2023</v>
      </c>
      <c r="M3" s="11">
        <f>L3+1</f>
        <v>2024</v>
      </c>
      <c r="N3" s="11">
        <f>M3+1</f>
        <v>2025</v>
      </c>
      <c r="O3" s="11">
        <f>N3+1</f>
        <v>2026</v>
      </c>
    </row>
    <row r="5" spans="1:65" s="14" customFormat="1" ht="18" customHeight="1">
      <c r="A5" s="12">
        <f>MAX($A$1:$A4)+1</f>
        <v>1</v>
      </c>
      <c r="B5" s="12"/>
      <c r="C5" s="12" t="s">
        <v>134</v>
      </c>
      <c r="D5" s="13"/>
      <c r="E5" s="13"/>
      <c r="F5" s="13"/>
      <c r="G5" s="13"/>
      <c r="H5" s="13"/>
      <c r="I5" s="13"/>
      <c r="J5" s="13"/>
      <c r="K5" s="13"/>
      <c r="L5" s="13"/>
      <c r="M5" s="13"/>
      <c r="N5" s="13"/>
      <c r="O5" s="13"/>
      <c r="P5" s="13"/>
      <c r="Q5" s="13"/>
      <c r="R5" s="13"/>
      <c r="S5" s="13"/>
      <c r="T5" s="13"/>
      <c r="U5" s="13"/>
      <c r="V5" s="13"/>
      <c r="W5" s="13"/>
      <c r="X5" s="13"/>
      <c r="Y5" s="13"/>
      <c r="Z5" s="13"/>
      <c r="AA5" s="13"/>
      <c r="AB5" s="13"/>
      <c r="AC5" s="13"/>
      <c r="AD5" s="13"/>
      <c r="AE5" s="13"/>
      <c r="AF5" s="13"/>
      <c r="AG5" s="13"/>
      <c r="AH5" s="13"/>
      <c r="AI5" s="13"/>
      <c r="AJ5" s="13"/>
      <c r="AK5" s="13"/>
      <c r="AL5" s="13"/>
      <c r="AM5" s="13"/>
      <c r="AN5" s="13"/>
      <c r="AO5" s="13"/>
      <c r="AP5" s="13"/>
      <c r="AQ5" s="13"/>
      <c r="AR5" s="13"/>
      <c r="AS5" s="13"/>
      <c r="AT5" s="13"/>
      <c r="AU5" s="13"/>
      <c r="AV5" s="13"/>
      <c r="AW5" s="13"/>
      <c r="AX5" s="13"/>
      <c r="AY5" s="13"/>
      <c r="AZ5" s="13"/>
      <c r="BA5" s="13"/>
      <c r="BB5" s="13"/>
      <c r="BC5" s="13"/>
      <c r="BD5" s="13"/>
      <c r="BE5" s="13"/>
      <c r="BF5" s="13"/>
      <c r="BG5" s="13"/>
      <c r="BH5" s="13"/>
      <c r="BI5" s="13"/>
      <c r="BJ5" s="13"/>
      <c r="BK5" s="13"/>
      <c r="BL5" s="13"/>
      <c r="BM5" s="13"/>
    </row>
    <row r="6" spans="1:65" s="3" customFormat="1" outlineLevel="1">
      <c r="A6" s="2"/>
      <c r="B6" s="2"/>
      <c r="C6" s="2"/>
      <c r="D6" s="2"/>
      <c r="E6" s="2"/>
      <c r="F6" s="2"/>
      <c r="G6" s="2"/>
      <c r="H6" s="2"/>
      <c r="I6" s="2"/>
      <c r="J6" s="2"/>
      <c r="K6" s="2"/>
      <c r="L6" s="2"/>
      <c r="M6" s="2"/>
      <c r="N6" s="2"/>
    </row>
    <row r="7" spans="1:65" s="3" customFormat="1" ht="15.6" outlineLevel="1">
      <c r="A7" s="2"/>
      <c r="B7" s="15" t="s">
        <v>135</v>
      </c>
      <c r="C7" s="2"/>
      <c r="D7" s="2"/>
      <c r="E7" s="2"/>
      <c r="F7" s="2"/>
      <c r="G7" s="2"/>
      <c r="H7" s="2"/>
      <c r="I7" s="2"/>
      <c r="J7" s="2"/>
      <c r="K7" s="2"/>
      <c r="L7" s="2"/>
      <c r="M7" s="2"/>
      <c r="N7" s="2"/>
    </row>
    <row r="8" spans="1:65" outlineLevel="1"/>
    <row r="9" spans="1:65" outlineLevel="1">
      <c r="D9" s="22" t="s">
        <v>136</v>
      </c>
      <c r="E9" s="19"/>
      <c r="G9" s="19"/>
      <c r="H9" s="19" t="s">
        <v>137</v>
      </c>
      <c r="K9" s="121">
        <v>5782351367.5109701</v>
      </c>
      <c r="L9" s="121">
        <v>6566211422.8899975</v>
      </c>
      <c r="M9" s="121">
        <v>7323072946.0855722</v>
      </c>
      <c r="N9" s="121">
        <v>8066127168.168438</v>
      </c>
      <c r="O9" s="121">
        <v>8753127666.8752842</v>
      </c>
    </row>
    <row r="10" spans="1:65" outlineLevel="1">
      <c r="D10" s="22" t="s">
        <v>138</v>
      </c>
      <c r="E10" s="19"/>
      <c r="G10" s="19"/>
      <c r="H10" s="19" t="s">
        <v>137</v>
      </c>
      <c r="K10" s="121">
        <v>3867257907.7851501</v>
      </c>
      <c r="L10" s="121">
        <v>4358572678.8932037</v>
      </c>
      <c r="M10" s="121">
        <v>4825693753.9626169</v>
      </c>
      <c r="N10" s="121">
        <v>5278067313.8073578</v>
      </c>
      <c r="O10" s="121">
        <v>5688827526.0965309</v>
      </c>
    </row>
    <row r="11" spans="1:65" outlineLevel="1">
      <c r="D11" s="22" t="s">
        <v>139</v>
      </c>
      <c r="E11" s="19"/>
      <c r="G11" s="19"/>
      <c r="H11" s="19" t="s">
        <v>137</v>
      </c>
      <c r="K11" s="121">
        <v>2776199.6684943726</v>
      </c>
      <c r="L11" s="121">
        <v>3128779.5893428018</v>
      </c>
      <c r="M11" s="121">
        <v>3463744.6799300918</v>
      </c>
      <c r="N11" s="121">
        <v>3787829.0583598767</v>
      </c>
      <c r="O11" s="121">
        <v>4081718.9012999535</v>
      </c>
    </row>
    <row r="12" spans="1:65" outlineLevel="1"/>
    <row r="13" spans="1:65" ht="15.6" outlineLevel="1">
      <c r="B13" s="15" t="s">
        <v>140</v>
      </c>
    </row>
    <row r="14" spans="1:65" outlineLevel="1">
      <c r="D14" s="22" t="s">
        <v>136</v>
      </c>
      <c r="E14" s="19"/>
      <c r="G14" s="19"/>
      <c r="H14" s="19" t="s">
        <v>141</v>
      </c>
      <c r="K14" s="121">
        <v>16073321.091631483</v>
      </c>
      <c r="L14" s="121">
        <v>17604411.697775096</v>
      </c>
      <c r="M14" s="121">
        <v>19035744.866850488</v>
      </c>
      <c r="N14" s="121">
        <v>20353730.979938913</v>
      </c>
      <c r="O14" s="121">
        <v>21576672.948613461</v>
      </c>
    </row>
    <row r="15" spans="1:65" outlineLevel="1">
      <c r="D15" s="22" t="s">
        <v>138</v>
      </c>
      <c r="E15" s="19"/>
      <c r="G15" s="19"/>
      <c r="H15" s="19" t="s">
        <v>141</v>
      </c>
      <c r="K15" s="121">
        <v>7436083.0840835348</v>
      </c>
      <c r="L15" s="121">
        <v>8144419.394397865</v>
      </c>
      <c r="M15" s="121">
        <v>8806604.4092788696</v>
      </c>
      <c r="N15" s="121">
        <v>9416351.0935342181</v>
      </c>
      <c r="O15" s="121">
        <v>9982127.0171428956</v>
      </c>
    </row>
    <row r="16" spans="1:65" outlineLevel="1">
      <c r="D16" s="22" t="s">
        <v>139</v>
      </c>
      <c r="E16" s="19"/>
      <c r="G16" s="19"/>
      <c r="H16" s="19" t="s">
        <v>141</v>
      </c>
      <c r="K16" s="121">
        <v>3992.8978436321349</v>
      </c>
      <c r="L16" s="121">
        <v>4373.2478873364953</v>
      </c>
      <c r="M16" s="121">
        <v>4728.8164155665354</v>
      </c>
      <c r="N16" s="121">
        <v>5056.2275261196519</v>
      </c>
      <c r="O16" s="121">
        <v>5360.0279866324581</v>
      </c>
    </row>
    <row r="17" spans="1:65" outlineLevel="1"/>
    <row r="18" spans="1:65" ht="15.6" outlineLevel="1">
      <c r="B18" s="15" t="s">
        <v>142</v>
      </c>
    </row>
    <row r="19" spans="1:65" outlineLevel="1">
      <c r="D19" s="22" t="s">
        <v>136</v>
      </c>
      <c r="E19" s="19"/>
      <c r="G19" s="19"/>
      <c r="H19" s="19" t="s">
        <v>143</v>
      </c>
      <c r="K19" s="122">
        <f t="shared" ref="K19:O21" si="0">K9/K14/12</f>
        <v>29.979032411050852</v>
      </c>
      <c r="L19" s="122">
        <f t="shared" si="0"/>
        <v>31.082224991931316</v>
      </c>
      <c r="M19" s="122">
        <f t="shared" si="0"/>
        <v>32.058429187248969</v>
      </c>
      <c r="N19" s="122">
        <f t="shared" si="0"/>
        <v>33.024769005571962</v>
      </c>
      <c r="O19" s="122">
        <f t="shared" si="0"/>
        <v>33.806291976067335</v>
      </c>
    </row>
    <row r="20" spans="1:65" outlineLevel="1">
      <c r="D20" s="22" t="s">
        <v>138</v>
      </c>
      <c r="E20" s="19"/>
      <c r="G20" s="19"/>
      <c r="H20" s="19" t="s">
        <v>143</v>
      </c>
      <c r="K20" s="122">
        <f t="shared" si="0"/>
        <v>43.338877292163517</v>
      </c>
      <c r="L20" s="122">
        <f t="shared" si="0"/>
        <v>44.596719829728293</v>
      </c>
      <c r="M20" s="122">
        <f t="shared" si="0"/>
        <v>45.663586948432133</v>
      </c>
      <c r="N20" s="122">
        <f t="shared" si="0"/>
        <v>46.710125657835476</v>
      </c>
      <c r="O20" s="122">
        <f t="shared" si="0"/>
        <v>47.491778024252511</v>
      </c>
    </row>
    <row r="21" spans="1:65" outlineLevel="1">
      <c r="D21" s="22" t="s">
        <v>139</v>
      </c>
      <c r="E21" s="19"/>
      <c r="G21" s="19"/>
      <c r="H21" s="19" t="s">
        <v>143</v>
      </c>
      <c r="K21" s="122">
        <f t="shared" si="0"/>
        <v>57.940368482877041</v>
      </c>
      <c r="L21" s="122">
        <f t="shared" si="0"/>
        <v>59.619678363128592</v>
      </c>
      <c r="M21" s="122">
        <f t="shared" si="0"/>
        <v>61.039669259309399</v>
      </c>
      <c r="N21" s="122">
        <f t="shared" si="0"/>
        <v>62.428444902722532</v>
      </c>
      <c r="O21" s="122">
        <f t="shared" si="0"/>
        <v>63.459228687478877</v>
      </c>
    </row>
    <row r="22" spans="1:65" outlineLevel="1">
      <c r="D22" s="42" t="s">
        <v>144</v>
      </c>
    </row>
    <row r="23" spans="1:65" outlineLevel="1">
      <c r="D23" s="42"/>
    </row>
    <row r="24" spans="1:65" s="14" customFormat="1" ht="18" customHeight="1">
      <c r="A24" s="12">
        <f>MAX($A$1:$A22)+1</f>
        <v>2</v>
      </c>
      <c r="B24" s="12"/>
      <c r="C24" s="12" t="s">
        <v>145</v>
      </c>
      <c r="D24" s="13"/>
      <c r="E24" s="13"/>
      <c r="F24" s="13"/>
      <c r="G24" s="13"/>
      <c r="H24" s="13"/>
      <c r="I24" s="13"/>
      <c r="J24" s="13"/>
      <c r="K24" s="13"/>
      <c r="L24" s="13"/>
      <c r="M24" s="13"/>
      <c r="N24" s="13"/>
      <c r="O24" s="13"/>
      <c r="P24" s="13"/>
      <c r="Q24" s="13"/>
      <c r="R24" s="13"/>
      <c r="S24" s="13"/>
      <c r="T24" s="13"/>
      <c r="U24" s="13"/>
      <c r="V24" s="13"/>
      <c r="W24" s="13"/>
      <c r="X24" s="13"/>
      <c r="Y24" s="13"/>
      <c r="Z24" s="13"/>
      <c r="AA24" s="13"/>
      <c r="AB24" s="13"/>
      <c r="AC24" s="13"/>
      <c r="AD24" s="13"/>
      <c r="AE24" s="13"/>
      <c r="AF24" s="13"/>
      <c r="AG24" s="13"/>
      <c r="AH24" s="13"/>
      <c r="AI24" s="13"/>
      <c r="AJ24" s="13"/>
      <c r="AK24" s="13"/>
      <c r="AL24" s="13"/>
      <c r="AM24" s="13"/>
      <c r="AN24" s="13"/>
      <c r="AO24" s="13"/>
      <c r="AP24" s="13"/>
      <c r="AQ24" s="13"/>
      <c r="AR24" s="13"/>
      <c r="AS24" s="13"/>
      <c r="AT24" s="13"/>
      <c r="AU24" s="13"/>
      <c r="AV24" s="13"/>
      <c r="AW24" s="13"/>
      <c r="AX24" s="13"/>
      <c r="AY24" s="13"/>
      <c r="AZ24" s="13"/>
      <c r="BA24" s="13"/>
      <c r="BB24" s="13"/>
      <c r="BC24" s="13"/>
      <c r="BD24" s="13"/>
      <c r="BE24" s="13"/>
      <c r="BF24" s="13"/>
      <c r="BG24" s="13"/>
      <c r="BH24" s="13"/>
      <c r="BI24" s="13"/>
      <c r="BJ24" s="13"/>
      <c r="BK24" s="13"/>
      <c r="BL24" s="13"/>
      <c r="BM24" s="13"/>
    </row>
    <row r="25" spans="1:65" outlineLevel="1"/>
    <row r="26" spans="1:65" s="3" customFormat="1" ht="12" outlineLevel="1">
      <c r="A26" s="2"/>
      <c r="B26" s="2"/>
      <c r="C26" s="23" t="s">
        <v>146</v>
      </c>
      <c r="D26" s="2"/>
      <c r="E26" s="2"/>
      <c r="F26" s="2"/>
      <c r="G26" s="2"/>
      <c r="H26" s="16"/>
      <c r="I26" s="2"/>
      <c r="J26"/>
      <c r="K26"/>
      <c r="L26"/>
      <c r="M26"/>
      <c r="N26"/>
      <c r="O26"/>
    </row>
    <row r="27" spans="1:65" outlineLevel="1">
      <c r="E27" s="19"/>
      <c r="O27" s="129"/>
      <c r="Q27" s="3"/>
      <c r="R27" s="3"/>
      <c r="S27" s="3"/>
      <c r="T27" s="3"/>
      <c r="U27" s="3"/>
      <c r="V27" s="3"/>
    </row>
    <row r="28" spans="1:65" outlineLevel="1">
      <c r="D28" t="s">
        <v>147</v>
      </c>
      <c r="E28" s="19" t="s">
        <v>148</v>
      </c>
      <c r="M28" s="29">
        <v>1.785512716845804</v>
      </c>
      <c r="Q28" s="3"/>
      <c r="R28" s="3"/>
      <c r="S28" s="3"/>
      <c r="T28" s="3"/>
      <c r="U28" s="3"/>
      <c r="V28" s="3"/>
    </row>
    <row r="29" spans="1:65" outlineLevel="1">
      <c r="D29" t="s">
        <v>149</v>
      </c>
      <c r="E29" s="19" t="s">
        <v>148</v>
      </c>
      <c r="M29" s="29">
        <v>1</v>
      </c>
      <c r="Q29" s="3"/>
      <c r="R29" s="3"/>
      <c r="S29" s="3"/>
      <c r="T29" s="3"/>
      <c r="U29" s="3"/>
      <c r="V29" s="3"/>
    </row>
    <row r="30" spans="1:65" outlineLevel="1">
      <c r="D30" s="19" t="s">
        <v>150</v>
      </c>
      <c r="E30" s="19"/>
      <c r="M30" s="19" t="s">
        <v>151</v>
      </c>
      <c r="Q30" s="3"/>
      <c r="R30" s="3"/>
      <c r="S30" s="3"/>
      <c r="T30" s="3"/>
      <c r="U30" s="3"/>
      <c r="V30" s="3"/>
    </row>
    <row r="31" spans="1:65" outlineLevel="1">
      <c r="E31" s="19"/>
      <c r="Q31" s="3"/>
      <c r="R31" s="3"/>
      <c r="S31" s="3"/>
      <c r="T31" s="3"/>
      <c r="U31" s="3"/>
      <c r="V31" s="3"/>
    </row>
    <row r="32" spans="1:65" ht="12" outlineLevel="1">
      <c r="C32" s="23" t="s">
        <v>152</v>
      </c>
      <c r="E32" s="19"/>
      <c r="Q32" s="3"/>
      <c r="R32" s="3"/>
      <c r="S32" s="3"/>
      <c r="T32" s="3"/>
      <c r="U32" s="3"/>
      <c r="V32" s="3"/>
    </row>
    <row r="33" spans="3:22" outlineLevel="1">
      <c r="E33" s="19"/>
      <c r="Q33" s="3"/>
      <c r="R33" s="3"/>
      <c r="S33" s="3"/>
      <c r="T33" s="3"/>
      <c r="U33" s="3"/>
      <c r="V33" s="3"/>
    </row>
    <row r="34" spans="3:22" outlineLevel="1">
      <c r="D34" t="s">
        <v>153</v>
      </c>
      <c r="E34" s="19" t="s">
        <v>148</v>
      </c>
      <c r="M34" s="29">
        <v>1</v>
      </c>
      <c r="Q34" s="3"/>
      <c r="R34" s="3"/>
      <c r="S34" s="3"/>
      <c r="T34" s="3"/>
      <c r="U34" s="3"/>
      <c r="V34" s="3"/>
    </row>
    <row r="35" spans="3:22" outlineLevel="1">
      <c r="D35" t="s">
        <v>154</v>
      </c>
      <c r="E35" s="19" t="s">
        <v>148</v>
      </c>
      <c r="M35" s="29">
        <v>1.1101500319478763</v>
      </c>
      <c r="Q35" s="3"/>
      <c r="R35" s="3"/>
      <c r="S35" s="3"/>
      <c r="T35" s="3"/>
      <c r="U35" s="3"/>
      <c r="V35" s="3"/>
    </row>
    <row r="36" spans="3:22" outlineLevel="1">
      <c r="D36" t="s">
        <v>155</v>
      </c>
      <c r="E36" s="19" t="s">
        <v>148</v>
      </c>
      <c r="M36" s="29">
        <v>1.2727636784397074</v>
      </c>
      <c r="Q36" s="3"/>
      <c r="R36" s="3"/>
      <c r="S36" s="3"/>
      <c r="T36" s="3"/>
      <c r="U36" s="3"/>
      <c r="V36" s="3"/>
    </row>
    <row r="37" spans="3:22" outlineLevel="1">
      <c r="D37" t="s">
        <v>156</v>
      </c>
      <c r="E37" s="19" t="s">
        <v>148</v>
      </c>
      <c r="M37" s="29">
        <v>1.42</v>
      </c>
      <c r="Q37" s="3"/>
      <c r="R37" s="3"/>
      <c r="S37" s="3"/>
      <c r="T37" s="3"/>
      <c r="U37" s="3"/>
      <c r="V37" s="3"/>
    </row>
    <row r="38" spans="3:22" outlineLevel="1">
      <c r="D38" s="19" t="s">
        <v>157</v>
      </c>
      <c r="M38" s="19" t="s">
        <v>158</v>
      </c>
      <c r="Q38" s="3"/>
      <c r="R38" s="3"/>
      <c r="S38" s="3"/>
      <c r="T38" s="3"/>
      <c r="U38" s="3"/>
      <c r="V38" s="3"/>
    </row>
    <row r="39" spans="3:22" outlineLevel="1">
      <c r="M39" s="19"/>
      <c r="Q39" s="3"/>
      <c r="R39" s="3"/>
      <c r="S39" s="3"/>
      <c r="T39" s="3"/>
      <c r="U39" s="3"/>
      <c r="V39" s="3"/>
    </row>
    <row r="40" spans="3:22" ht="12" outlineLevel="1">
      <c r="C40" s="23" t="s">
        <v>159</v>
      </c>
      <c r="Q40" s="3"/>
      <c r="R40" s="3"/>
      <c r="S40" s="3"/>
      <c r="T40" s="3"/>
      <c r="U40" s="3"/>
      <c r="V40" s="3"/>
    </row>
    <row r="41" spans="3:22" outlineLevel="1">
      <c r="Q41" s="3"/>
      <c r="R41" s="3"/>
      <c r="S41" s="3"/>
      <c r="T41" s="3"/>
      <c r="U41" s="3"/>
      <c r="V41" s="3"/>
    </row>
    <row r="42" spans="3:22" ht="13.2" outlineLevel="1">
      <c r="C42" s="31">
        <v>2</v>
      </c>
      <c r="D42" s="120" t="s">
        <v>210</v>
      </c>
      <c r="E42" s="19" t="s">
        <v>161</v>
      </c>
      <c r="M42" s="123">
        <v>0.42371230003293037</v>
      </c>
      <c r="Q42" s="3"/>
      <c r="R42" s="3"/>
      <c r="S42" s="3"/>
      <c r="T42" s="3"/>
      <c r="U42" s="3"/>
      <c r="V42" s="3"/>
    </row>
    <row r="43" spans="3:22" outlineLevel="1">
      <c r="C43" s="31">
        <f t="array" ref="C43:C64">vel.SAIB</f>
        <v>2</v>
      </c>
      <c r="D43" s="120" t="s">
        <v>160</v>
      </c>
      <c r="E43" s="19" t="s">
        <v>161</v>
      </c>
      <c r="M43" s="43">
        <v>0.51604389145588314</v>
      </c>
      <c r="Q43" s="3"/>
      <c r="R43" s="3"/>
      <c r="S43" s="3"/>
      <c r="T43" s="3"/>
      <c r="U43" s="3"/>
      <c r="V43" s="3"/>
    </row>
    <row r="44" spans="3:22" outlineLevel="2">
      <c r="C44" s="31">
        <v>3</v>
      </c>
      <c r="D44" s="120" t="s">
        <v>162</v>
      </c>
      <c r="E44" s="19" t="s">
        <v>161</v>
      </c>
      <c r="M44" s="43">
        <v>0.66152993854355946</v>
      </c>
      <c r="Q44" s="3"/>
      <c r="R44" s="3"/>
      <c r="S44" s="3"/>
      <c r="T44" s="3"/>
      <c r="U44" s="3"/>
      <c r="V44" s="3"/>
    </row>
    <row r="45" spans="3:22" outlineLevel="2">
      <c r="C45" s="31">
        <v>5</v>
      </c>
      <c r="D45" s="120" t="s">
        <v>163</v>
      </c>
      <c r="E45" s="19" t="s">
        <v>161</v>
      </c>
      <c r="M45" s="43">
        <v>0.92663838733670956</v>
      </c>
      <c r="Q45" s="3"/>
      <c r="R45" s="3"/>
      <c r="S45" s="3"/>
      <c r="T45" s="3"/>
      <c r="U45" s="3"/>
      <c r="V45" s="3"/>
    </row>
    <row r="46" spans="3:22" outlineLevel="2">
      <c r="C46" s="31">
        <v>10</v>
      </c>
      <c r="D46" s="120" t="s">
        <v>164</v>
      </c>
      <c r="E46" s="19" t="s">
        <v>161</v>
      </c>
      <c r="M46" s="43">
        <v>1.1285631295963692</v>
      </c>
      <c r="Q46" s="3"/>
      <c r="R46" s="3"/>
      <c r="S46" s="3"/>
      <c r="T46" s="3"/>
      <c r="U46" s="3"/>
      <c r="V46" s="3"/>
    </row>
    <row r="47" spans="3:22" outlineLevel="2">
      <c r="C47" s="31">
        <v>15</v>
      </c>
      <c r="D47" s="120" t="s">
        <v>165</v>
      </c>
      <c r="E47" s="19" t="s">
        <v>161</v>
      </c>
      <c r="M47" s="43">
        <v>1.2979891775970445</v>
      </c>
      <c r="Q47" s="3"/>
      <c r="R47" s="3"/>
      <c r="S47" s="3"/>
      <c r="T47" s="3"/>
      <c r="U47" s="3"/>
      <c r="V47" s="3"/>
    </row>
    <row r="48" spans="3:22" outlineLevel="2">
      <c r="C48" s="31">
        <v>20</v>
      </c>
      <c r="D48" s="120" t="s">
        <v>166</v>
      </c>
      <c r="E48" s="19" t="s">
        <v>161</v>
      </c>
      <c r="M48" s="43">
        <v>1.5808353598013152</v>
      </c>
      <c r="Q48" s="3"/>
      <c r="R48" s="3"/>
      <c r="S48" s="3"/>
      <c r="T48" s="3"/>
      <c r="U48" s="3"/>
      <c r="V48" s="3"/>
    </row>
    <row r="49" spans="3:22" outlineLevel="2">
      <c r="C49" s="31">
        <v>30</v>
      </c>
      <c r="D49" s="120" t="s">
        <v>167</v>
      </c>
      <c r="E49" s="19" t="s">
        <v>161</v>
      </c>
      <c r="M49" s="43">
        <v>1.8181589800108939</v>
      </c>
      <c r="Q49" s="3"/>
      <c r="R49" s="3"/>
      <c r="S49" s="3"/>
      <c r="T49" s="3"/>
      <c r="U49" s="3"/>
      <c r="V49" s="3"/>
    </row>
    <row r="50" spans="3:22" outlineLevel="2">
      <c r="C50" s="31">
        <v>40</v>
      </c>
      <c r="D50" s="120" t="s">
        <v>168</v>
      </c>
      <c r="E50" s="19" t="s">
        <v>161</v>
      </c>
      <c r="M50" s="43">
        <v>2.0265135112179755</v>
      </c>
      <c r="Q50" s="3"/>
      <c r="R50" s="3"/>
      <c r="S50" s="3"/>
      <c r="T50" s="3"/>
      <c r="U50" s="3"/>
      <c r="V50" s="3"/>
    </row>
    <row r="51" spans="3:22" outlineLevel="2">
      <c r="C51" s="31">
        <v>50</v>
      </c>
      <c r="D51" s="120" t="s">
        <v>169</v>
      </c>
      <c r="E51" s="19" t="s">
        <v>161</v>
      </c>
      <c r="M51" s="43">
        <v>2.2143559090858629</v>
      </c>
      <c r="Q51" s="3"/>
      <c r="R51" s="3"/>
      <c r="S51" s="3"/>
      <c r="T51" s="3"/>
      <c r="U51" s="3"/>
      <c r="V51" s="3"/>
    </row>
    <row r="52" spans="3:22" outlineLevel="2">
      <c r="C52" s="31">
        <v>60</v>
      </c>
      <c r="D52" s="120" t="s">
        <v>170</v>
      </c>
      <c r="E52" s="19" t="s">
        <v>161</v>
      </c>
      <c r="M52" s="43">
        <v>2.3866951719245444</v>
      </c>
      <c r="Q52" s="3"/>
      <c r="R52" s="3"/>
      <c r="S52" s="3"/>
      <c r="T52" s="3"/>
      <c r="U52" s="3"/>
      <c r="V52" s="3"/>
    </row>
    <row r="53" spans="3:22" outlineLevel="2">
      <c r="C53" s="31">
        <v>70</v>
      </c>
      <c r="D53" s="120" t="s">
        <v>171</v>
      </c>
      <c r="E53" s="19" t="s">
        <v>161</v>
      </c>
      <c r="M53" s="43">
        <v>2.5467870870187617</v>
      </c>
      <c r="Q53" s="3"/>
      <c r="R53" s="3"/>
      <c r="S53" s="3"/>
      <c r="T53" s="3"/>
      <c r="U53" s="3"/>
      <c r="V53" s="3"/>
    </row>
    <row r="54" spans="3:22" outlineLevel="2">
      <c r="C54" s="31">
        <v>80</v>
      </c>
      <c r="D54" s="120" t="s">
        <v>172</v>
      </c>
      <c r="E54" s="19" t="s">
        <v>161</v>
      </c>
      <c r="M54" s="43">
        <v>2.8386397992589538</v>
      </c>
    </row>
    <row r="55" spans="3:22" outlineLevel="2">
      <c r="C55" s="31">
        <v>100</v>
      </c>
      <c r="D55" s="120" t="s">
        <v>173</v>
      </c>
      <c r="E55" s="19" t="s">
        <v>161</v>
      </c>
      <c r="M55" s="43">
        <v>3.1017601306183762</v>
      </c>
    </row>
    <row r="56" spans="3:22" outlineLevel="2">
      <c r="C56" s="31">
        <v>120</v>
      </c>
      <c r="D56" s="120" t="s">
        <v>174</v>
      </c>
      <c r="E56" s="19" t="s">
        <v>161</v>
      </c>
      <c r="M56" s="43">
        <v>3.4572107732942632</v>
      </c>
    </row>
    <row r="57" spans="3:22" outlineLevel="2">
      <c r="C57" s="31">
        <v>150</v>
      </c>
      <c r="D57" s="120" t="s">
        <v>175</v>
      </c>
      <c r="E57" s="19" t="s">
        <v>161</v>
      </c>
      <c r="M57" s="43">
        <v>3.9762260973498145</v>
      </c>
    </row>
    <row r="58" spans="3:22" outlineLevel="2">
      <c r="C58" s="31">
        <v>200</v>
      </c>
      <c r="D58" s="120" t="s">
        <v>176</v>
      </c>
      <c r="E58" s="19" t="s">
        <v>161</v>
      </c>
      <c r="M58" s="43">
        <v>4.4318874193766264</v>
      </c>
    </row>
    <row r="59" spans="3:22" outlineLevel="2">
      <c r="C59" s="31">
        <v>250</v>
      </c>
      <c r="D59" s="120" t="s">
        <v>177</v>
      </c>
      <c r="E59" s="19" t="s">
        <v>161</v>
      </c>
      <c r="M59" s="43">
        <v>4.8426896939866175</v>
      </c>
    </row>
    <row r="60" spans="3:22" outlineLevel="2">
      <c r="C60" s="31">
        <v>300</v>
      </c>
      <c r="D60" s="120" t="s">
        <v>178</v>
      </c>
      <c r="E60" s="19" t="s">
        <v>161</v>
      </c>
      <c r="M60" s="43">
        <v>5.2195873591693909</v>
      </c>
    </row>
    <row r="61" spans="3:22" outlineLevel="2">
      <c r="C61" s="31">
        <v>350</v>
      </c>
      <c r="D61" s="120" t="s">
        <v>179</v>
      </c>
      <c r="E61" s="19" t="s">
        <v>161</v>
      </c>
      <c r="M61" s="43">
        <v>5.5697006648653096</v>
      </c>
    </row>
    <row r="62" spans="3:22" outlineLevel="2">
      <c r="C62" s="31">
        <v>400</v>
      </c>
      <c r="D62" s="120" t="s">
        <v>180</v>
      </c>
      <c r="E62" s="19" t="s">
        <v>161</v>
      </c>
      <c r="M62" s="43">
        <v>6.2079684861890678</v>
      </c>
    </row>
    <row r="63" spans="3:22" outlineLevel="2">
      <c r="C63" s="31">
        <v>500</v>
      </c>
      <c r="D63" s="120" t="s">
        <v>181</v>
      </c>
      <c r="E63" s="19" t="s">
        <v>161</v>
      </c>
      <c r="M63" s="43">
        <v>7.5607534060245989</v>
      </c>
    </row>
    <row r="64" spans="3:22" outlineLevel="2">
      <c r="C64" s="31">
        <v>750</v>
      </c>
      <c r="D64" s="120" t="s">
        <v>182</v>
      </c>
      <c r="E64" s="19" t="s">
        <v>161</v>
      </c>
      <c r="M64" s="43">
        <v>8.6958149155642026</v>
      </c>
    </row>
    <row r="65" spans="1:65" outlineLevel="1">
      <c r="M65" s="30" t="s">
        <v>183</v>
      </c>
    </row>
    <row r="66" spans="1:65" outlineLevel="1"/>
    <row r="67" spans="1:65" s="14" customFormat="1" ht="18" customHeight="1">
      <c r="A67" s="12">
        <f>MAX($A$1:$A66)+1</f>
        <v>3</v>
      </c>
      <c r="B67" s="12"/>
      <c r="C67" s="12" t="s">
        <v>184</v>
      </c>
      <c r="D67" s="13"/>
      <c r="E67" s="13"/>
      <c r="F67" s="13"/>
      <c r="G67" s="13"/>
      <c r="H67" s="13"/>
      <c r="I67" s="13"/>
      <c r="J67" s="13"/>
      <c r="K67" s="13"/>
      <c r="L67" s="13"/>
      <c r="M67" s="13"/>
      <c r="N67" s="13"/>
      <c r="O67" s="13"/>
      <c r="P67" s="13"/>
      <c r="Q67" s="13"/>
      <c r="R67" s="13"/>
      <c r="S67" s="13"/>
      <c r="T67" s="13"/>
      <c r="U67" s="13"/>
      <c r="V67" s="13"/>
      <c r="W67" s="13"/>
      <c r="X67" s="13"/>
      <c r="Y67" s="13"/>
      <c r="Z67" s="13"/>
      <c r="AA67" s="13"/>
      <c r="AB67" s="13"/>
      <c r="AC67" s="13"/>
      <c r="AD67" s="13"/>
      <c r="AE67" s="13"/>
      <c r="AF67" s="13"/>
      <c r="AG67" s="13"/>
      <c r="AH67" s="13"/>
      <c r="AI67" s="13"/>
      <c r="AJ67" s="13"/>
      <c r="AK67" s="13"/>
      <c r="AL67" s="13"/>
      <c r="AM67" s="13"/>
      <c r="AN67" s="13"/>
      <c r="AO67" s="13"/>
      <c r="AP67" s="13"/>
      <c r="AQ67" s="13"/>
      <c r="AR67" s="13"/>
      <c r="AS67" s="13"/>
      <c r="AT67" s="13"/>
      <c r="AU67" s="13"/>
      <c r="AV67" s="13"/>
      <c r="AW67" s="13"/>
      <c r="AX67" s="13"/>
      <c r="AY67" s="13"/>
      <c r="AZ67" s="13"/>
      <c r="BA67" s="13"/>
      <c r="BB67" s="13"/>
      <c r="BC67" s="13"/>
      <c r="BD67" s="13"/>
      <c r="BE67" s="13"/>
      <c r="BF67" s="13"/>
      <c r="BG67" s="13"/>
      <c r="BH67" s="13"/>
      <c r="BI67" s="13"/>
      <c r="BJ67" s="13"/>
      <c r="BK67" s="13"/>
      <c r="BL67" s="13"/>
      <c r="BM67" s="13"/>
    </row>
    <row r="68" spans="1:65" outlineLevel="1"/>
    <row r="69" spans="1:65" ht="12" outlineLevel="1">
      <c r="C69" s="23" t="s">
        <v>185</v>
      </c>
    </row>
    <row r="70" spans="1:65" outlineLevel="1">
      <c r="D70" s="32" t="s">
        <v>186</v>
      </c>
      <c r="E70" s="19" t="s">
        <v>187</v>
      </c>
      <c r="F70" s="19" t="s">
        <v>188</v>
      </c>
      <c r="H70" s="19" t="s">
        <v>137</v>
      </c>
      <c r="K70" s="35">
        <v>96.619670035494991</v>
      </c>
      <c r="L70" s="35">
        <v>100.12283024436441</v>
      </c>
      <c r="M70" s="45">
        <v>89.312607475523961</v>
      </c>
      <c r="N70" s="45">
        <v>92.492615930921417</v>
      </c>
      <c r="O70" s="45">
        <v>96.627664471912595</v>
      </c>
      <c r="Q70" s="44"/>
    </row>
    <row r="71" spans="1:65" outlineLevel="1">
      <c r="D71" s="32" t="s">
        <v>189</v>
      </c>
      <c r="E71" s="19" t="s">
        <v>187</v>
      </c>
      <c r="F71" s="19" t="s">
        <v>188</v>
      </c>
      <c r="H71" s="19" t="s">
        <v>137</v>
      </c>
      <c r="K71" s="35">
        <v>88.134491476903705</v>
      </c>
      <c r="L71" s="35">
        <v>85.1694362432915</v>
      </c>
      <c r="M71" s="45">
        <v>102.63041948870536</v>
      </c>
      <c r="N71" s="45">
        <v>102.50666565128724</v>
      </c>
      <c r="O71" s="45">
        <v>102.15764001410669</v>
      </c>
      <c r="Q71" s="44"/>
    </row>
    <row r="72" spans="1:65" outlineLevel="1">
      <c r="D72" s="32" t="s">
        <v>190</v>
      </c>
      <c r="E72" s="19" t="s">
        <v>187</v>
      </c>
      <c r="F72" s="19" t="s">
        <v>188</v>
      </c>
      <c r="H72" s="19" t="s">
        <v>137</v>
      </c>
      <c r="K72" s="27">
        <f>+AVERAGE(K70:K71)</f>
        <v>92.377080756199348</v>
      </c>
      <c r="L72" s="27">
        <f>+AVERAGE(L70:L71)</f>
        <v>92.646133243827961</v>
      </c>
      <c r="M72" s="27">
        <f>+AVERAGE(M70:M71)</f>
        <v>95.971513482114659</v>
      </c>
      <c r="N72" s="27">
        <f>+AVERAGE(N70:N71)</f>
        <v>97.499640791104326</v>
      </c>
      <c r="O72" s="27">
        <f>+AVERAGE(O70:O71)</f>
        <v>99.39265224300965</v>
      </c>
    </row>
    <row r="73" spans="1:65" outlineLevel="1"/>
    <row r="74" spans="1:65" ht="12" outlineLevel="1">
      <c r="C74" s="23" t="s">
        <v>191</v>
      </c>
    </row>
    <row r="75" spans="1:65" ht="12" outlineLevel="1">
      <c r="C75" s="23"/>
      <c r="D75" s="31">
        <f t="array" ref="D75:D97">vel.SAIB</f>
        <v>2</v>
      </c>
      <c r="K75" s="36">
        <f>+K$72</f>
        <v>92.377080756199348</v>
      </c>
      <c r="L75" s="36">
        <f t="shared" ref="L75:O77" si="1">+L$72</f>
        <v>92.646133243827961</v>
      </c>
      <c r="M75" s="36">
        <f t="shared" si="1"/>
        <v>95.971513482114659</v>
      </c>
      <c r="N75" s="36">
        <f t="shared" si="1"/>
        <v>97.499640791104326</v>
      </c>
      <c r="O75" s="36">
        <f t="shared" si="1"/>
        <v>99.39265224300965</v>
      </c>
    </row>
    <row r="76" spans="1:65" outlineLevel="1">
      <c r="A76" s="10"/>
      <c r="B76" s="10"/>
      <c r="D76" s="31">
        <v>3</v>
      </c>
      <c r="K76" s="36">
        <f>+K$72</f>
        <v>92.377080756199348</v>
      </c>
      <c r="L76" s="36">
        <f t="shared" si="1"/>
        <v>92.646133243827961</v>
      </c>
      <c r="M76" s="36">
        <f t="shared" si="1"/>
        <v>95.971513482114659</v>
      </c>
      <c r="N76" s="36">
        <f t="shared" si="1"/>
        <v>97.499640791104326</v>
      </c>
      <c r="O76" s="36">
        <f t="shared" si="1"/>
        <v>99.39265224300965</v>
      </c>
    </row>
    <row r="77" spans="1:65" outlineLevel="2">
      <c r="A77" s="10"/>
      <c r="B77" s="10"/>
      <c r="D77" s="31">
        <v>5</v>
      </c>
      <c r="K77" s="36">
        <f>+K$72</f>
        <v>92.377080756199348</v>
      </c>
      <c r="L77" s="36">
        <f t="shared" si="1"/>
        <v>92.646133243827961</v>
      </c>
      <c r="M77" s="36">
        <f t="shared" si="1"/>
        <v>95.971513482114659</v>
      </c>
      <c r="N77" s="36">
        <f t="shared" si="1"/>
        <v>97.499640791104326</v>
      </c>
      <c r="O77" s="36">
        <f t="shared" si="1"/>
        <v>99.39265224300965</v>
      </c>
    </row>
    <row r="78" spans="1:65" outlineLevel="2">
      <c r="A78" s="10"/>
      <c r="B78" s="10"/>
      <c r="D78" s="31">
        <v>10</v>
      </c>
      <c r="K78" s="34">
        <f>+K$71</f>
        <v>88.134491476903705</v>
      </c>
      <c r="L78" s="34">
        <f t="shared" ref="L78:O97" si="2">+L$71</f>
        <v>85.1694362432915</v>
      </c>
      <c r="M78" s="34">
        <f t="shared" si="2"/>
        <v>102.63041948870536</v>
      </c>
      <c r="N78" s="34">
        <f t="shared" si="2"/>
        <v>102.50666565128724</v>
      </c>
      <c r="O78" s="34">
        <f t="shared" si="2"/>
        <v>102.15764001410669</v>
      </c>
    </row>
    <row r="79" spans="1:65" outlineLevel="2">
      <c r="A79" s="10"/>
      <c r="B79" s="10"/>
      <c r="D79" s="31">
        <v>15</v>
      </c>
      <c r="K79" s="34">
        <f t="shared" ref="K79:K94" si="3">+K$71</f>
        <v>88.134491476903705</v>
      </c>
      <c r="L79" s="34">
        <f t="shared" si="2"/>
        <v>85.1694362432915</v>
      </c>
      <c r="M79" s="34">
        <f t="shared" si="2"/>
        <v>102.63041948870536</v>
      </c>
      <c r="N79" s="34">
        <f t="shared" si="2"/>
        <v>102.50666565128724</v>
      </c>
      <c r="O79" s="34">
        <f t="shared" si="2"/>
        <v>102.15764001410669</v>
      </c>
    </row>
    <row r="80" spans="1:65" outlineLevel="2">
      <c r="A80" s="10"/>
      <c r="B80" s="10"/>
      <c r="D80" s="31">
        <v>20</v>
      </c>
      <c r="K80" s="34">
        <f t="shared" si="3"/>
        <v>88.134491476903705</v>
      </c>
      <c r="L80" s="34">
        <f t="shared" si="2"/>
        <v>85.1694362432915</v>
      </c>
      <c r="M80" s="34">
        <f t="shared" si="2"/>
        <v>102.63041948870536</v>
      </c>
      <c r="N80" s="34">
        <f t="shared" si="2"/>
        <v>102.50666565128724</v>
      </c>
      <c r="O80" s="34">
        <f t="shared" si="2"/>
        <v>102.15764001410669</v>
      </c>
    </row>
    <row r="81" spans="1:15" outlineLevel="2">
      <c r="A81" s="10"/>
      <c r="B81" s="10"/>
      <c r="D81" s="31">
        <v>30</v>
      </c>
      <c r="K81" s="34">
        <f t="shared" si="3"/>
        <v>88.134491476903705</v>
      </c>
      <c r="L81" s="34">
        <f t="shared" si="2"/>
        <v>85.1694362432915</v>
      </c>
      <c r="M81" s="34">
        <f t="shared" si="2"/>
        <v>102.63041948870536</v>
      </c>
      <c r="N81" s="34">
        <f t="shared" si="2"/>
        <v>102.50666565128724</v>
      </c>
      <c r="O81" s="34">
        <f t="shared" si="2"/>
        <v>102.15764001410669</v>
      </c>
    </row>
    <row r="82" spans="1:15" outlineLevel="2">
      <c r="A82" s="10"/>
      <c r="B82" s="10"/>
      <c r="D82" s="31">
        <v>40</v>
      </c>
      <c r="K82" s="34">
        <f t="shared" si="3"/>
        <v>88.134491476903705</v>
      </c>
      <c r="L82" s="34">
        <f t="shared" si="2"/>
        <v>85.1694362432915</v>
      </c>
      <c r="M82" s="34">
        <f t="shared" si="2"/>
        <v>102.63041948870536</v>
      </c>
      <c r="N82" s="34">
        <f t="shared" si="2"/>
        <v>102.50666565128724</v>
      </c>
      <c r="O82" s="34">
        <f t="shared" si="2"/>
        <v>102.15764001410669</v>
      </c>
    </row>
    <row r="83" spans="1:15" outlineLevel="2">
      <c r="A83" s="10"/>
      <c r="B83" s="10"/>
      <c r="D83" s="31">
        <v>50</v>
      </c>
      <c r="K83" s="34">
        <f t="shared" si="3"/>
        <v>88.134491476903705</v>
      </c>
      <c r="L83" s="34">
        <f t="shared" si="2"/>
        <v>85.1694362432915</v>
      </c>
      <c r="M83" s="34">
        <f t="shared" si="2"/>
        <v>102.63041948870536</v>
      </c>
      <c r="N83" s="34">
        <f t="shared" si="2"/>
        <v>102.50666565128724</v>
      </c>
      <c r="O83" s="34">
        <f t="shared" si="2"/>
        <v>102.15764001410669</v>
      </c>
    </row>
    <row r="84" spans="1:15" outlineLevel="2">
      <c r="A84" s="10"/>
      <c r="B84" s="10"/>
      <c r="D84" s="31">
        <v>60</v>
      </c>
      <c r="K84" s="34">
        <f t="shared" si="3"/>
        <v>88.134491476903705</v>
      </c>
      <c r="L84" s="34">
        <f t="shared" si="2"/>
        <v>85.1694362432915</v>
      </c>
      <c r="M84" s="34">
        <f t="shared" si="2"/>
        <v>102.63041948870536</v>
      </c>
      <c r="N84" s="34">
        <f t="shared" si="2"/>
        <v>102.50666565128724</v>
      </c>
      <c r="O84" s="34">
        <f t="shared" si="2"/>
        <v>102.15764001410669</v>
      </c>
    </row>
    <row r="85" spans="1:15" outlineLevel="2">
      <c r="A85" s="10"/>
      <c r="B85" s="10"/>
      <c r="D85" s="31">
        <v>70</v>
      </c>
      <c r="K85" s="34">
        <f t="shared" si="3"/>
        <v>88.134491476903705</v>
      </c>
      <c r="L85" s="34">
        <f t="shared" si="2"/>
        <v>85.1694362432915</v>
      </c>
      <c r="M85" s="34">
        <f t="shared" si="2"/>
        <v>102.63041948870536</v>
      </c>
      <c r="N85" s="34">
        <f t="shared" si="2"/>
        <v>102.50666565128724</v>
      </c>
      <c r="O85" s="34">
        <f t="shared" si="2"/>
        <v>102.15764001410669</v>
      </c>
    </row>
    <row r="86" spans="1:15" outlineLevel="2">
      <c r="A86" s="10"/>
      <c r="B86" s="10"/>
      <c r="D86" s="31">
        <v>80</v>
      </c>
      <c r="K86" s="34">
        <f t="shared" si="3"/>
        <v>88.134491476903705</v>
      </c>
      <c r="L86" s="34">
        <f t="shared" si="2"/>
        <v>85.1694362432915</v>
      </c>
      <c r="M86" s="34">
        <f t="shared" si="2"/>
        <v>102.63041948870536</v>
      </c>
      <c r="N86" s="34">
        <f t="shared" si="2"/>
        <v>102.50666565128724</v>
      </c>
      <c r="O86" s="34">
        <f t="shared" si="2"/>
        <v>102.15764001410669</v>
      </c>
    </row>
    <row r="87" spans="1:15" outlineLevel="2">
      <c r="A87" s="10"/>
      <c r="B87" s="10"/>
      <c r="D87" s="31">
        <v>100</v>
      </c>
      <c r="K87" s="34">
        <f t="shared" si="3"/>
        <v>88.134491476903705</v>
      </c>
      <c r="L87" s="34">
        <f t="shared" si="2"/>
        <v>85.1694362432915</v>
      </c>
      <c r="M87" s="34">
        <f t="shared" si="2"/>
        <v>102.63041948870536</v>
      </c>
      <c r="N87" s="34">
        <f t="shared" si="2"/>
        <v>102.50666565128724</v>
      </c>
      <c r="O87" s="34">
        <f t="shared" si="2"/>
        <v>102.15764001410669</v>
      </c>
    </row>
    <row r="88" spans="1:15" outlineLevel="2">
      <c r="A88" s="10"/>
      <c r="B88" s="10"/>
      <c r="D88" s="31">
        <v>120</v>
      </c>
      <c r="K88" s="34">
        <f t="shared" si="3"/>
        <v>88.134491476903705</v>
      </c>
      <c r="L88" s="34">
        <f t="shared" si="2"/>
        <v>85.1694362432915</v>
      </c>
      <c r="M88" s="34">
        <f t="shared" si="2"/>
        <v>102.63041948870536</v>
      </c>
      <c r="N88" s="34">
        <f t="shared" si="2"/>
        <v>102.50666565128724</v>
      </c>
      <c r="O88" s="34">
        <f t="shared" si="2"/>
        <v>102.15764001410669</v>
      </c>
    </row>
    <row r="89" spans="1:15" outlineLevel="2">
      <c r="A89" s="10"/>
      <c r="B89" s="10"/>
      <c r="D89" s="31">
        <v>150</v>
      </c>
      <c r="K89" s="34">
        <f t="shared" si="3"/>
        <v>88.134491476903705</v>
      </c>
      <c r="L89" s="34">
        <f t="shared" si="2"/>
        <v>85.1694362432915</v>
      </c>
      <c r="M89" s="34">
        <f t="shared" si="2"/>
        <v>102.63041948870536</v>
      </c>
      <c r="N89" s="34">
        <f t="shared" si="2"/>
        <v>102.50666565128724</v>
      </c>
      <c r="O89" s="34">
        <f t="shared" si="2"/>
        <v>102.15764001410669</v>
      </c>
    </row>
    <row r="90" spans="1:15" outlineLevel="2">
      <c r="A90" s="10"/>
      <c r="B90" s="10"/>
      <c r="D90" s="31">
        <v>200</v>
      </c>
      <c r="K90" s="34">
        <f t="shared" si="3"/>
        <v>88.134491476903705</v>
      </c>
      <c r="L90" s="34">
        <f t="shared" si="2"/>
        <v>85.1694362432915</v>
      </c>
      <c r="M90" s="34">
        <f t="shared" si="2"/>
        <v>102.63041948870536</v>
      </c>
      <c r="N90" s="34">
        <f t="shared" si="2"/>
        <v>102.50666565128724</v>
      </c>
      <c r="O90" s="34">
        <f t="shared" si="2"/>
        <v>102.15764001410669</v>
      </c>
    </row>
    <row r="91" spans="1:15" outlineLevel="2">
      <c r="A91" s="10"/>
      <c r="B91" s="10"/>
      <c r="D91" s="31">
        <v>250</v>
      </c>
      <c r="K91" s="34">
        <f t="shared" si="3"/>
        <v>88.134491476903705</v>
      </c>
      <c r="L91" s="34">
        <f t="shared" si="2"/>
        <v>85.1694362432915</v>
      </c>
      <c r="M91" s="34">
        <f t="shared" si="2"/>
        <v>102.63041948870536</v>
      </c>
      <c r="N91" s="34">
        <f t="shared" si="2"/>
        <v>102.50666565128724</v>
      </c>
      <c r="O91" s="34">
        <f t="shared" si="2"/>
        <v>102.15764001410669</v>
      </c>
    </row>
    <row r="92" spans="1:15" outlineLevel="2">
      <c r="A92" s="10"/>
      <c r="B92" s="10"/>
      <c r="D92" s="31">
        <v>300</v>
      </c>
      <c r="K92" s="34">
        <f t="shared" si="3"/>
        <v>88.134491476903705</v>
      </c>
      <c r="L92" s="34">
        <f t="shared" si="2"/>
        <v>85.1694362432915</v>
      </c>
      <c r="M92" s="34">
        <f t="shared" si="2"/>
        <v>102.63041948870536</v>
      </c>
      <c r="N92" s="34">
        <f t="shared" si="2"/>
        <v>102.50666565128724</v>
      </c>
      <c r="O92" s="34">
        <f t="shared" si="2"/>
        <v>102.15764001410669</v>
      </c>
    </row>
    <row r="93" spans="1:15" outlineLevel="2">
      <c r="A93" s="10"/>
      <c r="B93" s="10"/>
      <c r="D93" s="31">
        <v>350</v>
      </c>
      <c r="K93" s="34">
        <f t="shared" si="3"/>
        <v>88.134491476903705</v>
      </c>
      <c r="L93" s="34">
        <f t="shared" si="2"/>
        <v>85.1694362432915</v>
      </c>
      <c r="M93" s="34">
        <f t="shared" si="2"/>
        <v>102.63041948870536</v>
      </c>
      <c r="N93" s="34">
        <f t="shared" si="2"/>
        <v>102.50666565128724</v>
      </c>
      <c r="O93" s="34">
        <f t="shared" si="2"/>
        <v>102.15764001410669</v>
      </c>
    </row>
    <row r="94" spans="1:15" outlineLevel="2">
      <c r="A94" s="10"/>
      <c r="B94" s="10"/>
      <c r="D94" s="31">
        <v>400</v>
      </c>
      <c r="K94" s="34">
        <f t="shared" si="3"/>
        <v>88.134491476903705</v>
      </c>
      <c r="L94" s="34">
        <f t="shared" si="2"/>
        <v>85.1694362432915</v>
      </c>
      <c r="M94" s="34">
        <f t="shared" si="2"/>
        <v>102.63041948870536</v>
      </c>
      <c r="N94" s="34">
        <f t="shared" si="2"/>
        <v>102.50666565128724</v>
      </c>
      <c r="O94" s="34">
        <f t="shared" si="2"/>
        <v>102.15764001410669</v>
      </c>
    </row>
    <row r="95" spans="1:15" outlineLevel="2">
      <c r="A95" s="10"/>
      <c r="B95" s="10"/>
      <c r="D95" s="31">
        <v>500</v>
      </c>
      <c r="K95" s="34">
        <f>+K$71</f>
        <v>88.134491476903705</v>
      </c>
      <c r="L95" s="34">
        <f t="shared" si="2"/>
        <v>85.1694362432915</v>
      </c>
      <c r="M95" s="34">
        <f t="shared" si="2"/>
        <v>102.63041948870536</v>
      </c>
      <c r="N95" s="34">
        <f t="shared" si="2"/>
        <v>102.50666565128724</v>
      </c>
      <c r="O95" s="34">
        <f t="shared" si="2"/>
        <v>102.15764001410669</v>
      </c>
    </row>
    <row r="96" spans="1:15" outlineLevel="2">
      <c r="A96" s="10"/>
      <c r="B96" s="10"/>
      <c r="D96" s="31">
        <v>750</v>
      </c>
      <c r="K96" s="34">
        <f>+K$71</f>
        <v>88.134491476903705</v>
      </c>
      <c r="L96" s="34">
        <f t="shared" si="2"/>
        <v>85.1694362432915</v>
      </c>
      <c r="M96" s="34">
        <f t="shared" si="2"/>
        <v>102.63041948870536</v>
      </c>
      <c r="N96" s="34">
        <f t="shared" si="2"/>
        <v>102.50666565128724</v>
      </c>
      <c r="O96" s="34">
        <f t="shared" si="2"/>
        <v>102.15764001410669</v>
      </c>
    </row>
    <row r="97" spans="1:16" outlineLevel="2">
      <c r="A97" s="10"/>
      <c r="B97" s="10"/>
      <c r="D97" s="31">
        <v>1000</v>
      </c>
      <c r="K97" s="34">
        <f>+K$71</f>
        <v>88.134491476903705</v>
      </c>
      <c r="L97" s="34">
        <f t="shared" si="2"/>
        <v>85.1694362432915</v>
      </c>
      <c r="M97" s="34">
        <f t="shared" si="2"/>
        <v>102.63041948870536</v>
      </c>
      <c r="N97" s="34">
        <f t="shared" si="2"/>
        <v>102.50666565128724</v>
      </c>
      <c r="O97" s="34">
        <f t="shared" si="2"/>
        <v>102.15764001410669</v>
      </c>
    </row>
    <row r="98" spans="1:16" outlineLevel="1">
      <c r="K98" s="33"/>
      <c r="L98" s="33"/>
      <c r="M98" s="33"/>
      <c r="N98" s="33"/>
      <c r="O98" s="33"/>
      <c r="P98" s="19" t="s">
        <v>192</v>
      </c>
    </row>
  </sheetData>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C20460-5D2D-4287-BBC1-1BC56ACEE6E6}">
  <sheetPr codeName="Sheet5">
    <tabColor rgb="FFFFC000"/>
    <pageSetUpPr autoPageBreaks="0"/>
  </sheetPr>
  <dimension ref="A1:BQ598"/>
  <sheetViews>
    <sheetView showGridLines="0" defaultGridColor="0" topLeftCell="F1" colorId="22" zoomScaleNormal="100" workbookViewId="0">
      <pane ySplit="1" topLeftCell="A399" activePane="bottomLeft" state="frozen"/>
      <selection pane="bottomLeft" activeCell="S405" sqref="S405"/>
    </sheetView>
  </sheetViews>
  <sheetFormatPr baseColWidth="10" defaultColWidth="12.75" defaultRowHeight="11.4" outlineLevelRow="1"/>
  <cols>
    <col min="1" max="1" width="6.75" customWidth="1"/>
    <col min="3" max="3" width="63.625" bestFit="1" customWidth="1"/>
  </cols>
  <sheetData>
    <row r="1" spans="1:69" s="1" customFormat="1" ht="33.75" customHeight="1">
      <c r="D1" s="1" t="s">
        <v>193</v>
      </c>
    </row>
    <row r="2" spans="1:69" ht="12">
      <c r="O2" s="11">
        <v>2022</v>
      </c>
      <c r="P2" s="11">
        <f>O2+1</f>
        <v>2023</v>
      </c>
      <c r="Q2" s="11">
        <f>P2+1</f>
        <v>2024</v>
      </c>
      <c r="R2" s="11">
        <f>Q2+1</f>
        <v>2025</v>
      </c>
      <c r="S2" s="11">
        <f>R2+1</f>
        <v>2026</v>
      </c>
    </row>
    <row r="3" spans="1:69" s="14" customFormat="1" ht="18" customHeight="1">
      <c r="A3" s="12">
        <v>1</v>
      </c>
      <c r="B3" s="12"/>
      <c r="C3" s="12" t="s">
        <v>194</v>
      </c>
      <c r="D3" s="13"/>
      <c r="E3" s="13"/>
      <c r="F3" s="13"/>
      <c r="G3" s="13"/>
      <c r="H3" s="13"/>
      <c r="I3" s="13"/>
      <c r="J3" s="13"/>
      <c r="K3" s="13"/>
      <c r="L3" s="13"/>
      <c r="M3" s="13"/>
      <c r="N3" s="13"/>
      <c r="O3" s="13"/>
      <c r="P3" s="13"/>
      <c r="Q3" s="13"/>
      <c r="R3" s="13"/>
      <c r="S3" s="13"/>
      <c r="T3" s="13"/>
      <c r="U3" s="13"/>
      <c r="V3" s="13"/>
      <c r="W3" s="13"/>
      <c r="X3" s="13"/>
      <c r="Y3" s="13"/>
      <c r="Z3" s="13"/>
      <c r="AA3" s="13"/>
      <c r="AB3" s="13"/>
      <c r="AC3" s="13"/>
      <c r="AD3" s="13"/>
      <c r="AE3" s="13"/>
      <c r="AF3" s="13"/>
      <c r="AG3" s="13"/>
      <c r="AH3" s="13"/>
      <c r="AI3" s="13"/>
      <c r="AJ3" s="13"/>
      <c r="AK3" s="13"/>
      <c r="AL3" s="13"/>
      <c r="AM3" s="13"/>
      <c r="AN3" s="13"/>
      <c r="AO3" s="13"/>
      <c r="AP3" s="13"/>
      <c r="AQ3" s="13"/>
      <c r="AR3" s="13"/>
      <c r="AS3" s="13"/>
      <c r="AT3" s="13"/>
      <c r="AU3" s="13"/>
      <c r="AV3" s="13"/>
      <c r="AW3" s="13"/>
      <c r="AX3" s="13"/>
      <c r="AY3" s="13"/>
      <c r="AZ3" s="13"/>
      <c r="BA3" s="13"/>
      <c r="BB3" s="13"/>
      <c r="BC3" s="13"/>
      <c r="BD3" s="13"/>
      <c r="BE3" s="13"/>
      <c r="BF3" s="13"/>
      <c r="BG3" s="13"/>
      <c r="BH3" s="13"/>
      <c r="BI3" s="13"/>
      <c r="BJ3" s="13"/>
      <c r="BK3" s="13"/>
      <c r="BL3" s="13"/>
      <c r="BM3" s="13"/>
      <c r="BN3" s="13"/>
      <c r="BO3" s="13"/>
      <c r="BP3" s="13"/>
      <c r="BQ3" s="13"/>
    </row>
    <row r="5" spans="1:69" s="3" customFormat="1" ht="24">
      <c r="A5" s="2"/>
      <c r="B5" s="15" t="s">
        <v>195</v>
      </c>
      <c r="C5" s="2"/>
      <c r="D5" s="2"/>
      <c r="E5" s="2"/>
      <c r="F5" s="2"/>
      <c r="G5" s="2"/>
      <c r="H5" s="2"/>
      <c r="I5" s="2"/>
      <c r="J5" s="4" t="s">
        <v>159</v>
      </c>
      <c r="K5" s="4" t="s">
        <v>152</v>
      </c>
      <c r="L5" s="4" t="s">
        <v>196</v>
      </c>
      <c r="M5" s="4" t="s">
        <v>197</v>
      </c>
      <c r="N5" s="2"/>
      <c r="O5" s="2"/>
      <c r="P5" s="2"/>
      <c r="Q5" s="2"/>
      <c r="R5" s="2"/>
    </row>
    <row r="6" spans="1:69" s="3" customFormat="1">
      <c r="A6" s="2"/>
      <c r="B6" s="2"/>
      <c r="C6" s="2" t="s">
        <v>198</v>
      </c>
      <c r="D6" s="2"/>
      <c r="E6" s="2"/>
      <c r="F6" s="2"/>
      <c r="G6" s="2"/>
      <c r="I6" s="2"/>
      <c r="J6" s="2"/>
      <c r="K6" s="2"/>
      <c r="L6" s="2"/>
      <c r="N6" s="2"/>
    </row>
    <row r="7" spans="1:69" s="3" customFormat="1" ht="12">
      <c r="A7" s="2"/>
      <c r="B7" s="2"/>
      <c r="C7" s="23" t="s">
        <v>147</v>
      </c>
      <c r="D7" s="2"/>
      <c r="E7" s="2"/>
      <c r="F7" s="2"/>
      <c r="G7" s="2"/>
      <c r="I7" s="2"/>
      <c r="J7" s="2"/>
      <c r="K7" s="2"/>
      <c r="L7" s="2"/>
      <c r="N7" s="2"/>
    </row>
    <row r="8" spans="1:69" s="3" customFormat="1" ht="12">
      <c r="A8" s="2"/>
      <c r="B8"/>
      <c r="C8" s="23"/>
      <c r="D8" s="23" t="s">
        <v>153</v>
      </c>
      <c r="E8" s="2"/>
      <c r="F8" s="2"/>
      <c r="G8" s="2"/>
      <c r="H8" s="16"/>
      <c r="I8" s="2"/>
      <c r="J8" s="2"/>
      <c r="K8" s="2"/>
      <c r="L8" s="2"/>
      <c r="N8" s="2"/>
      <c r="O8" s="17"/>
      <c r="P8" s="17"/>
      <c r="Q8" s="17"/>
      <c r="R8" s="17"/>
      <c r="S8" s="17"/>
    </row>
    <row r="9" spans="1:69" s="3" customFormat="1">
      <c r="A9" s="10" t="s">
        <v>139</v>
      </c>
      <c r="B9" s="10" t="str">
        <f t="shared" ref="B9:B31" si="0">+IF(D8="Calidad best effort",C7,B8)</f>
        <v>Simétrico</v>
      </c>
      <c r="C9" s="10" t="str">
        <f t="shared" ref="C9:C31" si="1">+IF(D9=2,D8,C8)</f>
        <v>Calidad Best Effort</v>
      </c>
      <c r="D9" s="22">
        <f t="array" ref="D9:D31">vel.SAIB</f>
        <v>2</v>
      </c>
      <c r="E9" s="2"/>
      <c r="F9" s="2"/>
      <c r="G9" s="2"/>
      <c r="H9" s="16"/>
      <c r="I9" s="2"/>
      <c r="J9" s="28">
        <f>INDEX([0]!factor.vel.SAIB,MATCH(D9,vel.SAIB,0))</f>
        <v>0.42371230003293037</v>
      </c>
      <c r="K9" s="28">
        <f>INDEX(factor.calidad.SAIB,MATCH(C9,calidad.SAIB,0))</f>
        <v>1</v>
      </c>
      <c r="L9" s="28">
        <f t="shared" ref="L9:L31" si="2">INDEX(factor.simetria.SAIB,MATCH(B9,simetria.SAIB,0))</f>
        <v>1.785512716845804</v>
      </c>
      <c r="M9" s="25">
        <f>J9*K9*L9</f>
        <v>0.75654369999278193</v>
      </c>
      <c r="N9" s="2"/>
      <c r="O9" s="24">
        <f t="array" ref="O9:S31">INDEX(costo.unitario,MATCH($A9:$A31,niveles.desagregacion,0),indice.tiempo)*M9:M31</f>
        <v>43.834420750980968</v>
      </c>
      <c r="P9" s="24">
        <v>45.104892061220909</v>
      </c>
      <c r="Q9" s="24">
        <v>46.1791772277736</v>
      </c>
      <c r="R9" s="24">
        <v>47.22984669150123</v>
      </c>
      <c r="S9" s="127">
        <v>48.009679669913361</v>
      </c>
    </row>
    <row r="10" spans="1:69">
      <c r="A10" s="10" t="s">
        <v>139</v>
      </c>
      <c r="B10" s="10" t="str">
        <f t="shared" si="0"/>
        <v>Simétrico</v>
      </c>
      <c r="C10" s="10" t="str">
        <f t="shared" si="1"/>
        <v>Calidad Best Effort</v>
      </c>
      <c r="D10" s="22">
        <v>3</v>
      </c>
      <c r="E10" s="19" t="s">
        <v>34</v>
      </c>
      <c r="H10" s="19" t="s">
        <v>199</v>
      </c>
      <c r="J10" s="28">
        <f>INDEX([0]!factor.vel.SAIB,MATCH(D10,vel.SAIB,0))</f>
        <v>0.51604389145588314</v>
      </c>
      <c r="K10" s="28">
        <f>INDEX(factor.calidad.SAIB,MATCH(C10,calidad.SAIB,0))</f>
        <v>1</v>
      </c>
      <c r="L10" s="28">
        <f t="shared" si="2"/>
        <v>1.785512716845804</v>
      </c>
      <c r="M10" s="25">
        <f>J10*K10*L10</f>
        <v>0.92140293064507506</v>
      </c>
      <c r="O10" s="24">
        <v>53.38642532277845</v>
      </c>
      <c r="P10" s="24">
        <v>54.93374636790346</v>
      </c>
      <c r="Q10" s="24">
        <v>56.242130141133778</v>
      </c>
      <c r="R10" s="24">
        <v>57.521752088983142</v>
      </c>
      <c r="S10" s="24">
        <v>58.471519289119058</v>
      </c>
    </row>
    <row r="11" spans="1:69" outlineLevel="1">
      <c r="A11" s="10" t="s">
        <v>139</v>
      </c>
      <c r="B11" s="10" t="str">
        <f t="shared" si="0"/>
        <v>Simétrico</v>
      </c>
      <c r="C11" s="10" t="str">
        <f t="shared" si="1"/>
        <v>Calidad Best Effort</v>
      </c>
      <c r="D11" s="22">
        <v>5</v>
      </c>
      <c r="E11" s="19" t="s">
        <v>34</v>
      </c>
      <c r="H11" s="19" t="s">
        <v>199</v>
      </c>
      <c r="J11" s="28">
        <f t="shared" ref="J11:J31" si="3">INDEX(factor.vel.SAIB,MATCH(D11,vel.SAIB,0))</f>
        <v>0.66152993854355946</v>
      </c>
      <c r="K11" s="28">
        <f t="shared" ref="K11:K31" si="4">INDEX(factor.calidad.SAIB,MATCH(C11,calidad.SAIB,0))</f>
        <v>1</v>
      </c>
      <c r="L11" s="28">
        <f t="shared" si="2"/>
        <v>1.785512716845804</v>
      </c>
      <c r="M11" s="25">
        <f t="shared" ref="M11:M31" si="5">J11*K11*L11</f>
        <v>1.1811701178437486</v>
      </c>
      <c r="O11" s="24">
        <v>68.437431868830089</v>
      </c>
      <c r="P11" s="24">
        <v>70.420982517982992</v>
      </c>
      <c r="Q11" s="24">
        <v>72.098233332161925</v>
      </c>
      <c r="R11" s="24">
        <v>73.738613622550744</v>
      </c>
      <c r="S11" s="24">
        <v>74.956144627062812</v>
      </c>
    </row>
    <row r="12" spans="1:69" outlineLevel="1">
      <c r="A12" s="10" t="s">
        <v>139</v>
      </c>
      <c r="B12" s="10" t="str">
        <f t="shared" si="0"/>
        <v>Simétrico</v>
      </c>
      <c r="C12" s="10" t="str">
        <f t="shared" si="1"/>
        <v>Calidad Best Effort</v>
      </c>
      <c r="D12" s="22">
        <v>10</v>
      </c>
      <c r="E12" s="19" t="s">
        <v>34</v>
      </c>
      <c r="H12" s="19" t="s">
        <v>199</v>
      </c>
      <c r="J12" s="28">
        <f t="shared" si="3"/>
        <v>0.92663838733670956</v>
      </c>
      <c r="K12" s="28">
        <f t="shared" si="4"/>
        <v>1</v>
      </c>
      <c r="L12" s="28">
        <f t="shared" si="2"/>
        <v>1.785512716845804</v>
      </c>
      <c r="M12" s="25">
        <f t="shared" si="5"/>
        <v>1.6545246245071827</v>
      </c>
      <c r="O12" s="24">
        <v>95.863766407939934</v>
      </c>
      <c r="P12" s="24">
        <v>98.642225956994338</v>
      </c>
      <c r="Q12" s="24">
        <v>100.9916358613015</v>
      </c>
      <c r="R12" s="24">
        <v>103.28939936124435</v>
      </c>
      <c r="S12" s="24">
        <v>104.99485651566643</v>
      </c>
    </row>
    <row r="13" spans="1:69" outlineLevel="1">
      <c r="A13" s="10" t="s">
        <v>139</v>
      </c>
      <c r="B13" s="10" t="str">
        <f t="shared" si="0"/>
        <v>Simétrico</v>
      </c>
      <c r="C13" s="10" t="str">
        <f t="shared" si="1"/>
        <v>Calidad Best Effort</v>
      </c>
      <c r="D13" s="22">
        <v>15</v>
      </c>
      <c r="E13" s="19" t="s">
        <v>34</v>
      </c>
      <c r="H13" s="19" t="s">
        <v>199</v>
      </c>
      <c r="J13" s="28">
        <f t="shared" si="3"/>
        <v>1.1285631295963692</v>
      </c>
      <c r="K13" s="28">
        <f t="shared" si="4"/>
        <v>1</v>
      </c>
      <c r="L13" s="28">
        <f t="shared" si="2"/>
        <v>1.785512716845804</v>
      </c>
      <c r="M13" s="25">
        <f t="shared" si="5"/>
        <v>2.0150638196576165</v>
      </c>
      <c r="O13" s="24">
        <v>116.75354022747599</v>
      </c>
      <c r="P13" s="24">
        <v>120.13745680916445</v>
      </c>
      <c r="Q13" s="24">
        <v>122.99882908830159</v>
      </c>
      <c r="R13" s="24">
        <v>125.79730064096512</v>
      </c>
      <c r="S13" s="24">
        <v>127.87439575151738</v>
      </c>
    </row>
    <row r="14" spans="1:69" outlineLevel="1">
      <c r="A14" s="10" t="s">
        <v>139</v>
      </c>
      <c r="B14" s="10" t="str">
        <f t="shared" si="0"/>
        <v>Simétrico</v>
      </c>
      <c r="C14" s="10" t="str">
        <f t="shared" si="1"/>
        <v>Calidad Best Effort</v>
      </c>
      <c r="D14" s="22">
        <v>20</v>
      </c>
      <c r="E14" s="19" t="s">
        <v>34</v>
      </c>
      <c r="H14" s="19" t="s">
        <v>199</v>
      </c>
      <c r="J14" s="28">
        <f t="shared" si="3"/>
        <v>1.2979891775970445</v>
      </c>
      <c r="K14" s="28">
        <f t="shared" si="4"/>
        <v>1</v>
      </c>
      <c r="L14" s="28">
        <f t="shared" si="2"/>
        <v>1.785512716845804</v>
      </c>
      <c r="M14" s="25">
        <f t="shared" si="5"/>
        <v>2.3175761829277497</v>
      </c>
      <c r="O14" s="24">
        <v>134.28121802597346</v>
      </c>
      <c r="P14" s="24">
        <v>138.17314660819972</v>
      </c>
      <c r="Q14" s="24">
        <v>141.46408368916258</v>
      </c>
      <c r="R14" s="24">
        <v>144.68267704376703</v>
      </c>
      <c r="S14" s="24">
        <v>147.07159699306644</v>
      </c>
    </row>
    <row r="15" spans="1:69" outlineLevel="1">
      <c r="A15" s="10" t="s">
        <v>139</v>
      </c>
      <c r="B15" s="10" t="str">
        <f t="shared" si="0"/>
        <v>Simétrico</v>
      </c>
      <c r="C15" s="10" t="str">
        <f t="shared" si="1"/>
        <v>Calidad Best Effort</v>
      </c>
      <c r="D15" s="22">
        <v>30</v>
      </c>
      <c r="E15" s="19" t="s">
        <v>34</v>
      </c>
      <c r="H15" s="19" t="s">
        <v>199</v>
      </c>
      <c r="J15" s="28">
        <f t="shared" si="3"/>
        <v>1.5808353598013152</v>
      </c>
      <c r="K15" s="28">
        <f t="shared" si="4"/>
        <v>1</v>
      </c>
      <c r="L15" s="28">
        <f t="shared" si="2"/>
        <v>1.785512716845804</v>
      </c>
      <c r="M15" s="25">
        <f t="shared" si="5"/>
        <v>2.8226016381647603</v>
      </c>
      <c r="O15" s="24">
        <v>163.54257899563859</v>
      </c>
      <c r="P15" s="24">
        <v>168.28260181462289</v>
      </c>
      <c r="Q15" s="24">
        <v>172.29067044436187</v>
      </c>
      <c r="R15" s="24">
        <v>176.21063085050309</v>
      </c>
      <c r="S15" s="24">
        <v>179.12012284995004</v>
      </c>
    </row>
    <row r="16" spans="1:69" outlineLevel="1">
      <c r="A16" s="10" t="s">
        <v>139</v>
      </c>
      <c r="B16" s="10" t="str">
        <f t="shared" si="0"/>
        <v>Simétrico</v>
      </c>
      <c r="C16" s="10" t="str">
        <f t="shared" si="1"/>
        <v>Calidad Best Effort</v>
      </c>
      <c r="D16" s="22">
        <v>40</v>
      </c>
      <c r="E16" s="19" t="s">
        <v>34</v>
      </c>
      <c r="H16" s="19" t="s">
        <v>199</v>
      </c>
      <c r="J16" s="28">
        <f t="shared" si="3"/>
        <v>1.8181589800108939</v>
      </c>
      <c r="K16" s="28">
        <f t="shared" si="4"/>
        <v>1</v>
      </c>
      <c r="L16" s="28">
        <f t="shared" si="2"/>
        <v>1.785512716845804</v>
      </c>
      <c r="M16" s="25">
        <f t="shared" si="5"/>
        <v>3.246345980056847</v>
      </c>
      <c r="O16" s="24">
        <v>188.09448230740031</v>
      </c>
      <c r="P16" s="24">
        <v>193.54610318642469</v>
      </c>
      <c r="Q16" s="24">
        <v>198.15588492395858</v>
      </c>
      <c r="R16" s="24">
        <v>202.66433115115365</v>
      </c>
      <c r="S16" s="24">
        <v>206.01061194710519</v>
      </c>
    </row>
    <row r="17" spans="1:19" outlineLevel="1">
      <c r="A17" s="10" t="s">
        <v>139</v>
      </c>
      <c r="B17" s="10" t="str">
        <f t="shared" si="0"/>
        <v>Simétrico</v>
      </c>
      <c r="C17" s="10" t="str">
        <f t="shared" si="1"/>
        <v>Calidad Best Effort</v>
      </c>
      <c r="D17" s="22">
        <v>50</v>
      </c>
      <c r="E17" s="19" t="s">
        <v>34</v>
      </c>
      <c r="H17" s="19" t="s">
        <v>199</v>
      </c>
      <c r="J17" s="28">
        <f t="shared" si="3"/>
        <v>2.0265135112179755</v>
      </c>
      <c r="K17" s="28">
        <f t="shared" si="4"/>
        <v>1</v>
      </c>
      <c r="L17" s="28">
        <f t="shared" si="2"/>
        <v>1.785512716845804</v>
      </c>
      <c r="M17" s="25">
        <f t="shared" si="5"/>
        <v>3.6183656451395372</v>
      </c>
      <c r="O17" s="24">
        <v>209.64943878516789</v>
      </c>
      <c r="P17" s="24">
        <v>215.7257959634135</v>
      </c>
      <c r="Q17" s="24">
        <v>220.86384223856504</v>
      </c>
      <c r="R17" s="24">
        <v>225.88894031549768</v>
      </c>
      <c r="S17" s="24">
        <v>229.61869294982694</v>
      </c>
    </row>
    <row r="18" spans="1:19" outlineLevel="1">
      <c r="A18" s="10" t="s">
        <v>139</v>
      </c>
      <c r="B18" s="10" t="str">
        <f t="shared" si="0"/>
        <v>Simétrico</v>
      </c>
      <c r="C18" s="10" t="str">
        <f t="shared" si="1"/>
        <v>Calidad Best Effort</v>
      </c>
      <c r="D18" s="22">
        <v>60</v>
      </c>
      <c r="E18" s="19" t="s">
        <v>34</v>
      </c>
      <c r="H18" s="19" t="s">
        <v>199</v>
      </c>
      <c r="J18" s="28">
        <f t="shared" si="3"/>
        <v>2.2143559090858629</v>
      </c>
      <c r="K18" s="28">
        <f t="shared" si="4"/>
        <v>1</v>
      </c>
      <c r="L18" s="28">
        <f t="shared" si="2"/>
        <v>1.785512716845804</v>
      </c>
      <c r="M18" s="25">
        <f t="shared" si="5"/>
        <v>3.9537606352954593</v>
      </c>
      <c r="O18" s="24">
        <v>229.08234810211295</v>
      </c>
      <c r="P18" s="24">
        <v>235.72193740111425</v>
      </c>
      <c r="Q18" s="24">
        <v>241.33624150891185</v>
      </c>
      <c r="R18" s="24">
        <v>246.82712797909582</v>
      </c>
      <c r="S18" s="24">
        <v>250.90260033076632</v>
      </c>
    </row>
    <row r="19" spans="1:19" outlineLevel="1">
      <c r="A19" s="10" t="s">
        <v>139</v>
      </c>
      <c r="B19" s="10" t="str">
        <f t="shared" si="0"/>
        <v>Simétrico</v>
      </c>
      <c r="C19" s="10" t="str">
        <f t="shared" si="1"/>
        <v>Calidad Best Effort</v>
      </c>
      <c r="D19" s="22">
        <v>70</v>
      </c>
      <c r="E19" s="19" t="s">
        <v>34</v>
      </c>
      <c r="H19" s="19" t="s">
        <v>199</v>
      </c>
      <c r="J19" s="28">
        <f t="shared" si="3"/>
        <v>2.3866951719245444</v>
      </c>
      <c r="K19" s="28">
        <f t="shared" si="4"/>
        <v>1</v>
      </c>
      <c r="L19" s="28">
        <f t="shared" si="2"/>
        <v>1.785512716845804</v>
      </c>
      <c r="M19" s="25">
        <f t="shared" si="5"/>
        <v>4.261474580705757</v>
      </c>
      <c r="O19" s="24">
        <v>246.91140748650551</v>
      </c>
      <c r="P19" s="24">
        <v>254.0677438543255</v>
      </c>
      <c r="Q19" s="24">
        <v>260.11899896323359</v>
      </c>
      <c r="R19" s="24">
        <v>266.03723106594197</v>
      </c>
      <c r="S19" s="24">
        <v>270.42988996288477</v>
      </c>
    </row>
    <row r="20" spans="1:19" outlineLevel="1">
      <c r="A20" s="10" t="s">
        <v>139</v>
      </c>
      <c r="B20" s="10" t="str">
        <f t="shared" si="0"/>
        <v>Simétrico</v>
      </c>
      <c r="C20" s="10" t="str">
        <f t="shared" si="1"/>
        <v>Calidad Best Effort</v>
      </c>
      <c r="D20" s="22">
        <v>80</v>
      </c>
      <c r="E20" s="19" t="s">
        <v>34</v>
      </c>
      <c r="H20" s="19" t="s">
        <v>199</v>
      </c>
      <c r="J20" s="28">
        <f t="shared" si="3"/>
        <v>2.5467870870187617</v>
      </c>
      <c r="K20" s="28">
        <f t="shared" si="4"/>
        <v>1</v>
      </c>
      <c r="L20" s="28">
        <f t="shared" si="2"/>
        <v>1.785512716845804</v>
      </c>
      <c r="M20" s="25">
        <f t="shared" si="5"/>
        <v>4.5473207309706805</v>
      </c>
      <c r="O20" s="24">
        <v>263.47343876226699</v>
      </c>
      <c r="P20" s="24">
        <v>271.10979939445878</v>
      </c>
      <c r="Q20" s="24">
        <v>277.56695343445136</v>
      </c>
      <c r="R20" s="24">
        <v>283.88216170841105</v>
      </c>
      <c r="S20" s="24">
        <v>288.56946618198202</v>
      </c>
    </row>
    <row r="21" spans="1:19" outlineLevel="1">
      <c r="A21" s="10" t="s">
        <v>139</v>
      </c>
      <c r="B21" s="10" t="str">
        <f t="shared" si="0"/>
        <v>Simétrico</v>
      </c>
      <c r="C21" s="10" t="str">
        <f t="shared" si="1"/>
        <v>Calidad Best Effort</v>
      </c>
      <c r="D21" s="22">
        <v>100</v>
      </c>
      <c r="E21" s="19" t="s">
        <v>34</v>
      </c>
      <c r="H21" s="19" t="s">
        <v>199</v>
      </c>
      <c r="J21" s="28">
        <f t="shared" si="3"/>
        <v>2.8386397992589538</v>
      </c>
      <c r="K21" s="28">
        <f t="shared" si="4"/>
        <v>1</v>
      </c>
      <c r="L21" s="28">
        <f t="shared" si="2"/>
        <v>1.785512716845804</v>
      </c>
      <c r="M21" s="25">
        <f t="shared" si="5"/>
        <v>5.068427460121482</v>
      </c>
      <c r="O21" s="24">
        <v>293.66655466817127</v>
      </c>
      <c r="P21" s="24">
        <v>302.1780149792915</v>
      </c>
      <c r="Q21" s="24">
        <v>309.37513583061684</v>
      </c>
      <c r="R21" s="24">
        <v>316.41404443763986</v>
      </c>
      <c r="S21" s="24">
        <v>321.63849727774686</v>
      </c>
    </row>
    <row r="22" spans="1:19" outlineLevel="1">
      <c r="A22" s="10" t="s">
        <v>139</v>
      </c>
      <c r="B22" s="10" t="str">
        <f t="shared" si="0"/>
        <v>Simétrico</v>
      </c>
      <c r="C22" s="10" t="str">
        <f t="shared" si="1"/>
        <v>Calidad Best Effort</v>
      </c>
      <c r="D22" s="22">
        <v>120</v>
      </c>
      <c r="E22" s="19" t="s">
        <v>34</v>
      </c>
      <c r="H22" s="19" t="s">
        <v>199</v>
      </c>
      <c r="J22" s="28">
        <f t="shared" si="3"/>
        <v>3.1017601306183762</v>
      </c>
      <c r="K22" s="28">
        <f t="shared" si="4"/>
        <v>1</v>
      </c>
      <c r="L22" s="28">
        <f t="shared" si="2"/>
        <v>1.785512716845804</v>
      </c>
      <c r="M22" s="25">
        <f t="shared" si="5"/>
        <v>5.5382321578244129</v>
      </c>
      <c r="O22" s="24">
        <v>320.88721196806574</v>
      </c>
      <c r="P22" s="24">
        <v>330.18761994982714</v>
      </c>
      <c r="Q22" s="24">
        <v>338.0518591948736</v>
      </c>
      <c r="R22" s="24">
        <v>345.7432211232275</v>
      </c>
      <c r="S22" s="24">
        <v>351.45194102772905</v>
      </c>
    </row>
    <row r="23" spans="1:19" outlineLevel="1">
      <c r="A23" s="10" t="s">
        <v>139</v>
      </c>
      <c r="B23" s="10" t="str">
        <f t="shared" si="0"/>
        <v>Simétrico</v>
      </c>
      <c r="C23" s="10" t="str">
        <f t="shared" si="1"/>
        <v>Calidad Best Effort</v>
      </c>
      <c r="D23" s="22">
        <v>150</v>
      </c>
      <c r="E23" s="19" t="s">
        <v>34</v>
      </c>
      <c r="H23" s="19" t="s">
        <v>199</v>
      </c>
      <c r="J23" s="28">
        <f t="shared" si="3"/>
        <v>3.4572107732942632</v>
      </c>
      <c r="K23" s="28">
        <f t="shared" si="4"/>
        <v>1</v>
      </c>
      <c r="L23" s="28">
        <f t="shared" si="2"/>
        <v>1.785512716845804</v>
      </c>
      <c r="M23" s="25">
        <f t="shared" si="5"/>
        <v>6.172893800533223</v>
      </c>
      <c r="O23" s="24">
        <v>357.65974140856224</v>
      </c>
      <c r="P23" s="24">
        <v>368.02594295754125</v>
      </c>
      <c r="Q23" s="24">
        <v>376.79139595738934</v>
      </c>
      <c r="R23" s="24">
        <v>385.36416051694579</v>
      </c>
      <c r="S23" s="24">
        <v>391.72707935155842</v>
      </c>
    </row>
    <row r="24" spans="1:19" outlineLevel="1">
      <c r="A24" s="10" t="s">
        <v>139</v>
      </c>
      <c r="B24" s="10" t="str">
        <f t="shared" si="0"/>
        <v>Simétrico</v>
      </c>
      <c r="C24" s="10" t="str">
        <f t="shared" si="1"/>
        <v>Calidad Best Effort</v>
      </c>
      <c r="D24" s="22">
        <v>200</v>
      </c>
      <c r="E24" s="19" t="s">
        <v>34</v>
      </c>
      <c r="H24" s="19" t="s">
        <v>199</v>
      </c>
      <c r="J24" s="28">
        <f t="shared" si="3"/>
        <v>3.9762260973498145</v>
      </c>
      <c r="K24" s="28">
        <f t="shared" si="4"/>
        <v>1</v>
      </c>
      <c r="L24" s="28">
        <f t="shared" si="2"/>
        <v>1.785512716845804</v>
      </c>
      <c r="M24" s="25">
        <f t="shared" si="5"/>
        <v>7.0996022618722554</v>
      </c>
      <c r="O24" s="24">
        <v>411.35357113474578</v>
      </c>
      <c r="P24" s="24">
        <v>423.27600335896415</v>
      </c>
      <c r="Q24" s="24">
        <v>433.3573739373274</v>
      </c>
      <c r="R24" s="24">
        <v>443.21712863653636</v>
      </c>
      <c r="S24" s="24">
        <v>450.53528352629377</v>
      </c>
    </row>
    <row r="25" spans="1:19" outlineLevel="1">
      <c r="A25" s="10" t="s">
        <v>139</v>
      </c>
      <c r="B25" s="10" t="str">
        <f t="shared" si="0"/>
        <v>Simétrico</v>
      </c>
      <c r="C25" s="10" t="str">
        <f t="shared" si="1"/>
        <v>Calidad Best Effort</v>
      </c>
      <c r="D25" s="22">
        <v>250</v>
      </c>
      <c r="E25" s="19" t="s">
        <v>34</v>
      </c>
      <c r="H25" s="19" t="s">
        <v>199</v>
      </c>
      <c r="J25" s="28">
        <f t="shared" si="3"/>
        <v>4.4318874193766264</v>
      </c>
      <c r="K25" s="28">
        <f t="shared" si="4"/>
        <v>1</v>
      </c>
      <c r="L25" s="28">
        <f t="shared" si="2"/>
        <v>1.785512716845804</v>
      </c>
      <c r="M25" s="25">
        <f t="shared" si="5"/>
        <v>7.9131913469258999</v>
      </c>
      <c r="O25" s="24">
        <v>458.49322251640075</v>
      </c>
      <c r="P25" s="24">
        <v>471.7819229296145</v>
      </c>
      <c r="Q25" s="24">
        <v>483.018582601986</v>
      </c>
      <c r="R25" s="24">
        <v>494.00823000626423</v>
      </c>
      <c r="S25" s="24">
        <v>502.16501933234969</v>
      </c>
    </row>
    <row r="26" spans="1:19" outlineLevel="1">
      <c r="A26" s="10" t="s">
        <v>139</v>
      </c>
      <c r="B26" s="10" t="str">
        <f t="shared" si="0"/>
        <v>Simétrico</v>
      </c>
      <c r="C26" s="10" t="str">
        <f t="shared" si="1"/>
        <v>Calidad Best Effort</v>
      </c>
      <c r="D26" s="22">
        <v>300</v>
      </c>
      <c r="E26" s="19" t="s">
        <v>34</v>
      </c>
      <c r="H26" s="19" t="s">
        <v>199</v>
      </c>
      <c r="J26" s="28">
        <f t="shared" si="3"/>
        <v>4.8426896939866175</v>
      </c>
      <c r="K26" s="28">
        <f t="shared" si="4"/>
        <v>1</v>
      </c>
      <c r="L26" s="28">
        <f t="shared" si="2"/>
        <v>1.785512716845804</v>
      </c>
      <c r="M26" s="25">
        <f t="shared" si="5"/>
        <v>8.6466840323512208</v>
      </c>
      <c r="O26" s="24">
        <v>500.99205898943882</v>
      </c>
      <c r="P26" s="24">
        <v>515.51252091637957</v>
      </c>
      <c r="Q26" s="24">
        <v>527.79073352447028</v>
      </c>
      <c r="R26" s="24">
        <v>539.79903770488886</v>
      </c>
      <c r="S26" s="24">
        <v>548.71189939734813</v>
      </c>
    </row>
    <row r="27" spans="1:19" outlineLevel="1">
      <c r="A27" s="10" t="s">
        <v>139</v>
      </c>
      <c r="B27" s="10" t="str">
        <f t="shared" si="0"/>
        <v>Simétrico</v>
      </c>
      <c r="C27" s="10" t="str">
        <f t="shared" si="1"/>
        <v>Calidad Best Effort</v>
      </c>
      <c r="D27" s="22">
        <v>350</v>
      </c>
      <c r="E27" s="19" t="s">
        <v>34</v>
      </c>
      <c r="H27" s="19" t="s">
        <v>199</v>
      </c>
      <c r="J27" s="28">
        <f t="shared" si="3"/>
        <v>5.2195873591693909</v>
      </c>
      <c r="K27" s="28">
        <f t="shared" si="4"/>
        <v>1</v>
      </c>
      <c r="L27" s="28">
        <f t="shared" si="2"/>
        <v>1.785512716845804</v>
      </c>
      <c r="M27" s="25">
        <f t="shared" si="5"/>
        <v>9.3196396064845555</v>
      </c>
      <c r="O27" s="24">
        <v>539.98335292733032</v>
      </c>
      <c r="P27" s="24">
        <v>555.63391579888355</v>
      </c>
      <c r="Q27" s="24">
        <v>568.86771919577768</v>
      </c>
      <c r="R27" s="24">
        <v>581.81060768665179</v>
      </c>
      <c r="S27" s="24">
        <v>591.41714107278904</v>
      </c>
    </row>
    <row r="28" spans="1:19" outlineLevel="1">
      <c r="A28" s="10" t="s">
        <v>139</v>
      </c>
      <c r="B28" s="10" t="str">
        <f t="shared" si="0"/>
        <v>Simétrico</v>
      </c>
      <c r="C28" s="10" t="str">
        <f t="shared" si="1"/>
        <v>Calidad Best Effort</v>
      </c>
      <c r="D28" s="22">
        <v>400</v>
      </c>
      <c r="E28" s="19" t="s">
        <v>34</v>
      </c>
      <c r="H28" s="19" t="s">
        <v>199</v>
      </c>
      <c r="J28" s="28">
        <f t="shared" si="3"/>
        <v>5.5697006648653096</v>
      </c>
      <c r="K28" s="28">
        <f t="shared" si="4"/>
        <v>1</v>
      </c>
      <c r="L28" s="28">
        <f t="shared" si="2"/>
        <v>1.785512716845804</v>
      </c>
      <c r="M28" s="25">
        <f t="shared" si="5"/>
        <v>9.9447713661415396</v>
      </c>
      <c r="O28" s="24">
        <v>576.20371743220528</v>
      </c>
      <c r="P28" s="24">
        <v>592.90407024420949</v>
      </c>
      <c r="Q28" s="24">
        <v>607.0255550487301</v>
      </c>
      <c r="R28" s="24">
        <v>620.83661130133976</v>
      </c>
      <c r="S28" s="24">
        <v>631.0875203686677</v>
      </c>
    </row>
    <row r="29" spans="1:19" outlineLevel="1">
      <c r="A29" s="10" t="s">
        <v>139</v>
      </c>
      <c r="B29" s="10" t="str">
        <f t="shared" si="0"/>
        <v>Simétrico</v>
      </c>
      <c r="C29" s="10" t="str">
        <f t="shared" si="1"/>
        <v>Calidad Best Effort</v>
      </c>
      <c r="D29" s="22">
        <v>500</v>
      </c>
      <c r="E29" s="19" t="s">
        <v>34</v>
      </c>
      <c r="H29" s="19" t="s">
        <v>199</v>
      </c>
      <c r="J29" s="28">
        <f t="shared" si="3"/>
        <v>6.2079684861890678</v>
      </c>
      <c r="K29" s="28">
        <f t="shared" si="4"/>
        <v>1</v>
      </c>
      <c r="L29" s="28">
        <f t="shared" si="2"/>
        <v>1.785512716845804</v>
      </c>
      <c r="M29" s="25">
        <f t="shared" si="5"/>
        <v>11.084406677868575</v>
      </c>
      <c r="O29" s="24">
        <v>642.23460732976821</v>
      </c>
      <c r="P29" s="24">
        <v>660.84876098063921</v>
      </c>
      <c r="Q29" s="24">
        <v>676.58851755277828</v>
      </c>
      <c r="R29" s="24">
        <v>691.98227156868802</v>
      </c>
      <c r="S29" s="24">
        <v>703.40789823587988</v>
      </c>
    </row>
    <row r="30" spans="1:19" outlineLevel="1">
      <c r="A30" s="10" t="s">
        <v>139</v>
      </c>
      <c r="B30" s="10" t="str">
        <f t="shared" si="0"/>
        <v>Simétrico</v>
      </c>
      <c r="C30" s="10" t="str">
        <f t="shared" si="1"/>
        <v>Calidad Best Effort</v>
      </c>
      <c r="D30" s="22">
        <v>750</v>
      </c>
      <c r="E30" s="19" t="s">
        <v>34</v>
      </c>
      <c r="H30" s="19" t="s">
        <v>199</v>
      </c>
      <c r="J30" s="28">
        <f t="shared" si="3"/>
        <v>7.5607534060245989</v>
      </c>
      <c r="K30" s="28">
        <f t="shared" si="4"/>
        <v>1</v>
      </c>
      <c r="L30" s="28">
        <f t="shared" si="2"/>
        <v>1.785512716845804</v>
      </c>
      <c r="M30" s="25">
        <f t="shared" si="5"/>
        <v>13.499821355392148</v>
      </c>
      <c r="O30" s="24">
        <v>782.1846237844336</v>
      </c>
      <c r="P30" s="24">
        <v>804.85500716817455</v>
      </c>
      <c r="Q30" s="24">
        <v>824.02463059289869</v>
      </c>
      <c r="R30" s="24">
        <v>842.77285368169578</v>
      </c>
      <c r="S30" s="24">
        <v>856.6882506319414</v>
      </c>
    </row>
    <row r="31" spans="1:19" outlineLevel="1">
      <c r="A31" s="10" t="s">
        <v>139</v>
      </c>
      <c r="B31" s="10" t="str">
        <f t="shared" si="0"/>
        <v>Simétrico</v>
      </c>
      <c r="C31" s="10" t="str">
        <f t="shared" si="1"/>
        <v>Calidad Best Effort</v>
      </c>
      <c r="D31" s="22">
        <v>1000</v>
      </c>
      <c r="E31" s="19" t="s">
        <v>34</v>
      </c>
      <c r="H31" s="19" t="s">
        <v>199</v>
      </c>
      <c r="J31" s="28">
        <f t="shared" si="3"/>
        <v>8.6958149155642026</v>
      </c>
      <c r="K31" s="28">
        <f t="shared" si="4"/>
        <v>1</v>
      </c>
      <c r="L31" s="28">
        <f t="shared" si="2"/>
        <v>1.785512716845804</v>
      </c>
      <c r="M31" s="25">
        <f t="shared" si="5"/>
        <v>15.526488115077305</v>
      </c>
      <c r="O31" s="24">
        <v>899.61044263258998</v>
      </c>
      <c r="P31" s="24">
        <v>925.68422752984759</v>
      </c>
      <c r="Q31" s="24">
        <v>947.73169930291692</v>
      </c>
      <c r="R31" s="24">
        <v>969.2945078248797</v>
      </c>
      <c r="S31" s="24">
        <v>985.29896000811357</v>
      </c>
    </row>
    <row r="32" spans="1:19" s="3" customFormat="1" ht="12">
      <c r="A32" s="10" t="s">
        <v>139</v>
      </c>
      <c r="B32" s="10" t="str">
        <f>+IF(D30="Calidad best effort",C29,B30)</f>
        <v>Simétrico</v>
      </c>
      <c r="C32" s="10" t="str">
        <f>+IF(D32=2,D30,C30)</f>
        <v>Calidad Best Effort</v>
      </c>
      <c r="D32" s="23" t="s">
        <v>154</v>
      </c>
      <c r="E32" s="2"/>
      <c r="F32" s="2"/>
      <c r="G32" s="2"/>
      <c r="H32" s="16"/>
      <c r="I32" s="2"/>
      <c r="J32" s="2"/>
      <c r="K32" s="2"/>
      <c r="L32" s="2"/>
      <c r="M32" s="2"/>
      <c r="N32" s="2"/>
      <c r="O32" s="17"/>
      <c r="P32" s="17"/>
      <c r="Q32" s="17"/>
      <c r="R32" s="17"/>
      <c r="S32" s="17"/>
    </row>
    <row r="33" spans="1:19" s="3" customFormat="1">
      <c r="A33" s="10" t="s">
        <v>139</v>
      </c>
      <c r="B33" s="10" t="str">
        <f>+IF(D32="Calidad best effort",C30,B32)</f>
        <v>Simétrico</v>
      </c>
      <c r="C33" s="10" t="str">
        <f t="shared" ref="C33:C55" si="6">+IF(D33=2,D32,C32)</f>
        <v>Calidad Datos Generales</v>
      </c>
      <c r="D33" s="22">
        <f t="array" ref="D33:D55">vel.SAIB</f>
        <v>2</v>
      </c>
      <c r="E33" s="2"/>
      <c r="F33" s="2"/>
      <c r="G33" s="2"/>
      <c r="H33" s="16"/>
      <c r="I33" s="2"/>
      <c r="J33" s="28">
        <f>INDEX(factor.vel.SAIB,MATCH(D33,vel.SAIB,0))</f>
        <v>0.42371230003293037</v>
      </c>
      <c r="K33" s="28">
        <f>INDEX(factor.calidad.SAIB,MATCH(C33,calidad.SAIB,0))</f>
        <v>1.1101500319478763</v>
      </c>
      <c r="L33" s="28">
        <f>INDEX(factor.simetria.SAIB,MATCH(B33,simetria.SAIB,0))</f>
        <v>1.785512716845804</v>
      </c>
      <c r="M33" s="25">
        <f>J33*K33*L33</f>
        <v>0.83987701271695148</v>
      </c>
      <c r="N33"/>
      <c r="O33" s="24">
        <f t="array" ref="O33:S55">INDEX(costo.unitario,MATCH($A33:$A55,niveles.desagregacion,0),indice.tiempo)*M33:M55</f>
        <v>48.662783597118178</v>
      </c>
      <c r="P33" s="24">
        <v>50.073197362769911</v>
      </c>
      <c r="Q33" s="24">
        <v>51.265815074739514</v>
      </c>
      <c r="R33" s="24">
        <v>52.432215813463394</v>
      </c>
      <c r="S33" s="24">
        <v>53.297947419361627</v>
      </c>
    </row>
    <row r="34" spans="1:19">
      <c r="A34" s="10" t="s">
        <v>139</v>
      </c>
      <c r="B34" s="10" t="str">
        <f t="shared" ref="B34:B55" si="7">+IF(D33="Calidad best effort",C32,B33)</f>
        <v>Simétrico</v>
      </c>
      <c r="C34" s="10" t="str">
        <f t="shared" si="6"/>
        <v>Calidad Datos Generales</v>
      </c>
      <c r="D34" s="22">
        <v>3</v>
      </c>
      <c r="E34" s="19" t="s">
        <v>34</v>
      </c>
      <c r="H34" s="19" t="s">
        <v>199</v>
      </c>
      <c r="J34" s="28">
        <f t="shared" ref="J34:J55" si="8">INDEX(factor.vel.SAIB,MATCH(D34,vel.SAIB,0))</f>
        <v>0.51604389145588314</v>
      </c>
      <c r="K34" s="28">
        <f t="shared" ref="K34:K55" si="9">INDEX(factor.calidad.SAIB,MATCH(C34,calidad.SAIB,0))</f>
        <v>1.1101500319478763</v>
      </c>
      <c r="L34" s="28">
        <f t="shared" ref="L34:L55" si="10">INDEX(factor.simetria.SAIB,MATCH(B34,simetria.SAIB,0))</f>
        <v>1.785512716845804</v>
      </c>
      <c r="M34" s="25">
        <f>J34*K34*L34</f>
        <v>1.0228954928924969</v>
      </c>
      <c r="O34" s="24">
        <v>59.266941777665409</v>
      </c>
      <c r="P34" s="24">
        <v>60.984700285344559</v>
      </c>
      <c r="Q34" s="24">
        <v>62.437202572996277</v>
      </c>
      <c r="R34" s="24">
        <v>63.857774919282448</v>
      </c>
      <c r="S34" s="24">
        <v>64.912159006856385</v>
      </c>
    </row>
    <row r="35" spans="1:19" outlineLevel="1">
      <c r="A35" s="10" t="s">
        <v>139</v>
      </c>
      <c r="B35" s="10" t="str">
        <f t="shared" si="7"/>
        <v>Simétrico</v>
      </c>
      <c r="C35" s="10" t="str">
        <f t="shared" si="6"/>
        <v>Calidad Datos Generales</v>
      </c>
      <c r="D35" s="22">
        <v>5</v>
      </c>
      <c r="E35" s="19" t="s">
        <v>34</v>
      </c>
      <c r="H35" s="19" t="s">
        <v>199</v>
      </c>
      <c r="J35" s="28">
        <f t="shared" si="8"/>
        <v>0.66152993854355946</v>
      </c>
      <c r="K35" s="28">
        <f t="shared" si="9"/>
        <v>1.1101500319478763</v>
      </c>
      <c r="L35" s="28">
        <f t="shared" si="10"/>
        <v>1.785512716845804</v>
      </c>
      <c r="M35" s="25">
        <f t="shared" ref="M35:M55" si="11">J35*K35*L35</f>
        <v>1.3112760440601143</v>
      </c>
      <c r="O35" s="24">
        <v>75.975817175612335</v>
      </c>
      <c r="P35" s="24">
        <v>78.177855992139655</v>
      </c>
      <c r="Q35" s="24">
        <v>80.039856037085002</v>
      </c>
      <c r="R35" s="24">
        <v>81.86092426886681</v>
      </c>
      <c r="S35" s="24">
        <v>83.212566352423423</v>
      </c>
    </row>
    <row r="36" spans="1:19" outlineLevel="1">
      <c r="A36" s="10" t="s">
        <v>139</v>
      </c>
      <c r="B36" s="10" t="str">
        <f t="shared" si="7"/>
        <v>Simétrico</v>
      </c>
      <c r="C36" s="10" t="str">
        <f t="shared" si="6"/>
        <v>Calidad Datos Generales</v>
      </c>
      <c r="D36" s="22">
        <v>10</v>
      </c>
      <c r="E36" s="19" t="s">
        <v>34</v>
      </c>
      <c r="H36" s="19" t="s">
        <v>199</v>
      </c>
      <c r="J36" s="28">
        <f t="shared" si="8"/>
        <v>0.92663838733670956</v>
      </c>
      <c r="K36" s="28">
        <f t="shared" si="9"/>
        <v>1.1101500319478763</v>
      </c>
      <c r="L36" s="28">
        <f t="shared" si="10"/>
        <v>1.785512716845804</v>
      </c>
      <c r="M36" s="25">
        <f t="shared" si="11"/>
        <v>1.8367705647551971</v>
      </c>
      <c r="O36" s="24">
        <v>106.42316334041828</v>
      </c>
      <c r="P36" s="24">
        <v>109.5076702975669</v>
      </c>
      <c r="Q36" s="24">
        <v>112.11586777789216</v>
      </c>
      <c r="R36" s="24">
        <v>114.66673000076237</v>
      </c>
      <c r="S36" s="24">
        <v>116.56004331522978</v>
      </c>
    </row>
    <row r="37" spans="1:19" outlineLevel="1">
      <c r="A37" s="10" t="s">
        <v>139</v>
      </c>
      <c r="B37" s="10" t="str">
        <f t="shared" si="7"/>
        <v>Simétrico</v>
      </c>
      <c r="C37" s="10" t="str">
        <f t="shared" si="6"/>
        <v>Calidad Datos Generales</v>
      </c>
      <c r="D37" s="22">
        <v>15</v>
      </c>
      <c r="E37" s="19" t="s">
        <v>34</v>
      </c>
      <c r="H37" s="19" t="s">
        <v>199</v>
      </c>
      <c r="J37" s="28">
        <f t="shared" si="8"/>
        <v>1.1285631295963692</v>
      </c>
      <c r="K37" s="28">
        <f t="shared" si="9"/>
        <v>1.1101500319478763</v>
      </c>
      <c r="L37" s="28">
        <f t="shared" si="10"/>
        <v>1.785512716845804</v>
      </c>
      <c r="M37" s="25">
        <f t="shared" si="11"/>
        <v>2.2370231637699125</v>
      </c>
      <c r="O37" s="24">
        <v>129.61394641356011</v>
      </c>
      <c r="P37" s="24">
        <v>133.37060151483053</v>
      </c>
      <c r="Q37" s="24">
        <v>136.54715404192939</v>
      </c>
      <c r="R37" s="24">
        <v>139.65387732552404</v>
      </c>
      <c r="S37" s="24">
        <v>141.95976452886239</v>
      </c>
    </row>
    <row r="38" spans="1:19" outlineLevel="1">
      <c r="A38" s="10" t="s">
        <v>139</v>
      </c>
      <c r="B38" s="10" t="str">
        <f t="shared" si="7"/>
        <v>Simétrico</v>
      </c>
      <c r="C38" s="10" t="str">
        <f t="shared" si="6"/>
        <v>Calidad Datos Generales</v>
      </c>
      <c r="D38" s="22">
        <v>20</v>
      </c>
      <c r="E38" s="19" t="s">
        <v>34</v>
      </c>
      <c r="H38" s="19" t="s">
        <v>199</v>
      </c>
      <c r="J38" s="28">
        <f t="shared" si="8"/>
        <v>1.2979891775970445</v>
      </c>
      <c r="K38" s="28">
        <f t="shared" si="9"/>
        <v>1.1101500319478763</v>
      </c>
      <c r="L38" s="28">
        <f t="shared" si="10"/>
        <v>1.785512716845804</v>
      </c>
      <c r="M38" s="25">
        <f t="shared" si="11"/>
        <v>2.5728572735188786</v>
      </c>
      <c r="O38" s="24">
        <v>149.07229848153418</v>
      </c>
      <c r="P38" s="24">
        <v>153.39292312143152</v>
      </c>
      <c r="Q38" s="24">
        <v>157.04635702700088</v>
      </c>
      <c r="R38" s="24">
        <v>160.61947854244224</v>
      </c>
      <c r="S38" s="24">
        <v>163.2715381004779</v>
      </c>
    </row>
    <row r="39" spans="1:19" outlineLevel="1">
      <c r="A39" s="10" t="s">
        <v>139</v>
      </c>
      <c r="B39" s="10" t="str">
        <f t="shared" si="7"/>
        <v>Simétrico</v>
      </c>
      <c r="C39" s="10" t="str">
        <f t="shared" si="6"/>
        <v>Calidad Datos Generales</v>
      </c>
      <c r="D39" s="22">
        <v>30</v>
      </c>
      <c r="E39" s="19" t="s">
        <v>34</v>
      </c>
      <c r="H39" s="19" t="s">
        <v>199</v>
      </c>
      <c r="J39" s="28">
        <f t="shared" si="8"/>
        <v>1.5808353598013152</v>
      </c>
      <c r="K39" s="28">
        <f t="shared" si="9"/>
        <v>1.1101500319478763</v>
      </c>
      <c r="L39" s="28">
        <f t="shared" si="10"/>
        <v>1.785512716845804</v>
      </c>
      <c r="M39" s="25">
        <f t="shared" si="11"/>
        <v>3.1335112987847369</v>
      </c>
      <c r="O39" s="24">
        <v>181.55679929684626</v>
      </c>
      <c r="P39" s="24">
        <v>186.81893578077535</v>
      </c>
      <c r="Q39" s="24">
        <v>191.26849329812939</v>
      </c>
      <c r="R39" s="24">
        <v>195.62023746824147</v>
      </c>
      <c r="S39" s="24">
        <v>198.85021010437956</v>
      </c>
    </row>
    <row r="40" spans="1:19" outlineLevel="1">
      <c r="A40" s="10" t="s">
        <v>139</v>
      </c>
      <c r="B40" s="10" t="str">
        <f t="shared" si="7"/>
        <v>Simétrico</v>
      </c>
      <c r="C40" s="10" t="str">
        <f t="shared" si="6"/>
        <v>Calidad Datos Generales</v>
      </c>
      <c r="D40" s="22">
        <v>40</v>
      </c>
      <c r="E40" s="19" t="s">
        <v>34</v>
      </c>
      <c r="H40" s="19" t="s">
        <v>199</v>
      </c>
      <c r="J40" s="28">
        <f t="shared" si="8"/>
        <v>1.8181589800108939</v>
      </c>
      <c r="K40" s="28">
        <f t="shared" si="9"/>
        <v>1.1101500319478763</v>
      </c>
      <c r="L40" s="28">
        <f t="shared" si="10"/>
        <v>1.785512716845804</v>
      </c>
      <c r="M40" s="25">
        <f t="shared" si="11"/>
        <v>3.6039310934739688</v>
      </c>
      <c r="O40" s="24">
        <v>208.81309554277973</v>
      </c>
      <c r="P40" s="24">
        <v>214.86521263579635</v>
      </c>
      <c r="Q40" s="24">
        <v>219.98276197899233</v>
      </c>
      <c r="R40" s="24">
        <v>224.98781370214823</v>
      </c>
      <c r="S40" s="24">
        <v>228.7026874346804</v>
      </c>
    </row>
    <row r="41" spans="1:19" outlineLevel="1">
      <c r="A41" s="10" t="s">
        <v>139</v>
      </c>
      <c r="B41" s="10" t="str">
        <f t="shared" si="7"/>
        <v>Simétrico</v>
      </c>
      <c r="C41" s="10" t="str">
        <f t="shared" si="6"/>
        <v>Calidad Datos Generales</v>
      </c>
      <c r="D41" s="22">
        <v>50</v>
      </c>
      <c r="E41" s="19" t="s">
        <v>34</v>
      </c>
      <c r="H41" s="19" t="s">
        <v>199</v>
      </c>
      <c r="J41" s="28">
        <f t="shared" si="8"/>
        <v>2.0265135112179755</v>
      </c>
      <c r="K41" s="28">
        <f t="shared" si="9"/>
        <v>1.1101500319478763</v>
      </c>
      <c r="L41" s="28">
        <f t="shared" si="10"/>
        <v>1.785512716845804</v>
      </c>
      <c r="M41" s="25">
        <f t="shared" si="11"/>
        <v>4.0169287365507556</v>
      </c>
      <c r="O41" s="24">
        <v>232.7423311652085</v>
      </c>
      <c r="P41" s="24">
        <v>239.48799928076454</v>
      </c>
      <c r="Q41" s="24">
        <v>245.1920015172737</v>
      </c>
      <c r="R41" s="24">
        <v>250.77061430792168</v>
      </c>
      <c r="S41" s="24">
        <v>254.91119931407999</v>
      </c>
    </row>
    <row r="42" spans="1:19" outlineLevel="1">
      <c r="A42" s="10" t="s">
        <v>139</v>
      </c>
      <c r="B42" s="10" t="str">
        <f t="shared" si="7"/>
        <v>Simétrico</v>
      </c>
      <c r="C42" s="10" t="str">
        <f t="shared" si="6"/>
        <v>Calidad Datos Generales</v>
      </c>
      <c r="D42" s="22">
        <v>60</v>
      </c>
      <c r="E42" s="19" t="s">
        <v>34</v>
      </c>
      <c r="H42" s="19" t="s">
        <v>199</v>
      </c>
      <c r="J42" s="28">
        <f t="shared" si="8"/>
        <v>2.2143559090858629</v>
      </c>
      <c r="K42" s="28">
        <f t="shared" si="9"/>
        <v>1.1101500319478763</v>
      </c>
      <c r="L42" s="28">
        <f t="shared" si="10"/>
        <v>1.785512716845804</v>
      </c>
      <c r="M42" s="25">
        <f t="shared" si="11"/>
        <v>4.3892674955875099</v>
      </c>
      <c r="O42" s="24">
        <v>254.3157760642552</v>
      </c>
      <c r="P42" s="24">
        <v>261.6867163366623</v>
      </c>
      <c r="Q42" s="24">
        <v>267.91943622129889</v>
      </c>
      <c r="R42" s="24">
        <v>274.01514401159579</v>
      </c>
      <c r="S42" s="24">
        <v>278.53952977300548</v>
      </c>
    </row>
    <row r="43" spans="1:19" outlineLevel="1">
      <c r="A43" s="10" t="s">
        <v>139</v>
      </c>
      <c r="B43" s="10" t="str">
        <f t="shared" si="7"/>
        <v>Simétrico</v>
      </c>
      <c r="C43" s="10" t="str">
        <f t="shared" si="6"/>
        <v>Calidad Datos Generales</v>
      </c>
      <c r="D43" s="22">
        <v>70</v>
      </c>
      <c r="E43" s="19" t="s">
        <v>34</v>
      </c>
      <c r="H43" s="19" t="s">
        <v>199</v>
      </c>
      <c r="J43" s="28">
        <f t="shared" si="8"/>
        <v>2.3866951719245444</v>
      </c>
      <c r="K43" s="28">
        <f t="shared" si="9"/>
        <v>1.1101500319478763</v>
      </c>
      <c r="L43" s="28">
        <f t="shared" si="10"/>
        <v>1.785512716845804</v>
      </c>
      <c r="M43" s="25">
        <f t="shared" si="11"/>
        <v>4.7308761419155587</v>
      </c>
      <c r="O43" s="24">
        <v>274.10870690943915</v>
      </c>
      <c r="P43" s="24">
        <v>282.05331395680429</v>
      </c>
      <c r="Q43" s="24">
        <v>288.77111500928339</v>
      </c>
      <c r="R43" s="24">
        <v>295.34124056718002</v>
      </c>
      <c r="S43" s="24">
        <v>300.21775098195724</v>
      </c>
    </row>
    <row r="44" spans="1:19" outlineLevel="1">
      <c r="A44" s="10" t="s">
        <v>139</v>
      </c>
      <c r="B44" s="10" t="str">
        <f t="shared" si="7"/>
        <v>Simétrico</v>
      </c>
      <c r="C44" s="10" t="str">
        <f t="shared" si="6"/>
        <v>Calidad Datos Generales</v>
      </c>
      <c r="D44" s="22">
        <v>80</v>
      </c>
      <c r="E44" s="19" t="s">
        <v>34</v>
      </c>
      <c r="H44" s="19" t="s">
        <v>199</v>
      </c>
      <c r="J44" s="28">
        <f t="shared" si="8"/>
        <v>2.5467870870187617</v>
      </c>
      <c r="K44" s="28">
        <f t="shared" si="9"/>
        <v>1.1101500319478763</v>
      </c>
      <c r="L44" s="28">
        <f t="shared" si="10"/>
        <v>1.785512716845804</v>
      </c>
      <c r="M44" s="25">
        <f t="shared" si="11"/>
        <v>5.048208254764341</v>
      </c>
      <c r="O44" s="24">
        <v>292.49504645934752</v>
      </c>
      <c r="P44" s="24">
        <v>300.97255245914073</v>
      </c>
      <c r="Q44" s="24">
        <v>308.14096222293091</v>
      </c>
      <c r="R44" s="24">
        <v>315.15179089002476</v>
      </c>
      <c r="S44" s="24">
        <v>320.35540210110895</v>
      </c>
    </row>
    <row r="45" spans="1:19" outlineLevel="1">
      <c r="A45" s="10" t="s">
        <v>139</v>
      </c>
      <c r="B45" s="10" t="str">
        <f t="shared" si="7"/>
        <v>Simétrico</v>
      </c>
      <c r="C45" s="10" t="str">
        <f t="shared" si="6"/>
        <v>Calidad Datos Generales</v>
      </c>
      <c r="D45" s="22">
        <v>100</v>
      </c>
      <c r="E45" s="19" t="s">
        <v>34</v>
      </c>
      <c r="H45" s="19" t="s">
        <v>199</v>
      </c>
      <c r="J45" s="28">
        <f t="shared" si="8"/>
        <v>2.8386397992589538</v>
      </c>
      <c r="K45" s="28">
        <f t="shared" si="9"/>
        <v>1.1101500319478763</v>
      </c>
      <c r="L45" s="28">
        <f t="shared" si="10"/>
        <v>1.785512716845804</v>
      </c>
      <c r="M45" s="25">
        <f t="shared" si="11"/>
        <v>5.6267149067793572</v>
      </c>
      <c r="O45" s="24">
        <v>326.0139350468931</v>
      </c>
      <c r="P45" s="24">
        <v>335.46293298320637</v>
      </c>
      <c r="Q45" s="24">
        <v>343.45281692623786</v>
      </c>
      <c r="R45" s="24">
        <v>351.26706154120262</v>
      </c>
      <c r="S45" s="24">
        <v>357.0669880285576</v>
      </c>
    </row>
    <row r="46" spans="1:19" outlineLevel="1">
      <c r="A46" s="10" t="s">
        <v>139</v>
      </c>
      <c r="B46" s="10" t="str">
        <f t="shared" si="7"/>
        <v>Simétrico</v>
      </c>
      <c r="C46" s="10" t="str">
        <f t="shared" si="6"/>
        <v>Calidad Datos Generales</v>
      </c>
      <c r="D46" s="22">
        <v>120</v>
      </c>
      <c r="E46" s="19" t="s">
        <v>34</v>
      </c>
      <c r="H46" s="19" t="s">
        <v>199</v>
      </c>
      <c r="J46" s="28">
        <f t="shared" si="8"/>
        <v>3.1017601306183762</v>
      </c>
      <c r="K46" s="28">
        <f t="shared" si="9"/>
        <v>1.1101500319478763</v>
      </c>
      <c r="L46" s="28">
        <f t="shared" si="10"/>
        <v>1.785512716845804</v>
      </c>
      <c r="M46" s="25">
        <f t="shared" si="11"/>
        <v>6.1482686069435273</v>
      </c>
      <c r="O46" s="24">
        <v>356.2329486180131</v>
      </c>
      <c r="P46" s="24">
        <v>366.55779683609381</v>
      </c>
      <c r="Q46" s="24">
        <v>375.28828228522787</v>
      </c>
      <c r="R46" s="24">
        <v>383.82684797571261</v>
      </c>
      <c r="S46" s="24">
        <v>390.16438356007649</v>
      </c>
    </row>
    <row r="47" spans="1:19" outlineLevel="1">
      <c r="A47" s="10" t="s">
        <v>139</v>
      </c>
      <c r="B47" s="10" t="str">
        <f t="shared" si="7"/>
        <v>Simétrico</v>
      </c>
      <c r="C47" s="10" t="str">
        <f t="shared" si="6"/>
        <v>Calidad Datos Generales</v>
      </c>
      <c r="D47" s="22">
        <v>150</v>
      </c>
      <c r="E47" s="19" t="s">
        <v>34</v>
      </c>
      <c r="H47" s="19" t="s">
        <v>199</v>
      </c>
      <c r="J47" s="28">
        <f t="shared" si="8"/>
        <v>3.4572107732942632</v>
      </c>
      <c r="K47" s="28">
        <f t="shared" si="9"/>
        <v>1.1101500319478763</v>
      </c>
      <c r="L47" s="28">
        <f t="shared" si="10"/>
        <v>1.785512716845804</v>
      </c>
      <c r="M47" s="25">
        <f t="shared" si="11"/>
        <v>6.8528382498728044</v>
      </c>
      <c r="O47" s="24">
        <v>397.05597335118449</v>
      </c>
      <c r="P47" s="24">
        <v>408.56401233196164</v>
      </c>
      <c r="Q47" s="24">
        <v>418.29498025978063</v>
      </c>
      <c r="R47" s="24">
        <v>427.81203510945386</v>
      </c>
      <c r="S47" s="24">
        <v>434.87582965698078</v>
      </c>
    </row>
    <row r="48" spans="1:19" outlineLevel="1">
      <c r="A48" s="10" t="s">
        <v>139</v>
      </c>
      <c r="B48" s="10" t="str">
        <f t="shared" si="7"/>
        <v>Simétrico</v>
      </c>
      <c r="C48" s="10" t="str">
        <f t="shared" si="6"/>
        <v>Calidad Datos Generales</v>
      </c>
      <c r="D48" s="22">
        <v>200</v>
      </c>
      <c r="E48" s="19" t="s">
        <v>34</v>
      </c>
      <c r="H48" s="19" t="s">
        <v>199</v>
      </c>
      <c r="J48" s="28">
        <f t="shared" si="8"/>
        <v>3.9762260973498145</v>
      </c>
      <c r="K48" s="28">
        <f t="shared" si="9"/>
        <v>1.1101500319478763</v>
      </c>
      <c r="L48" s="28">
        <f t="shared" si="10"/>
        <v>1.785512716845804</v>
      </c>
      <c r="M48" s="25">
        <f t="shared" si="11"/>
        <v>7.8816236778346989</v>
      </c>
      <c r="O48" s="24">
        <v>456.66418013711103</v>
      </c>
      <c r="P48" s="24">
        <v>469.89986865172341</v>
      </c>
      <c r="Q48" s="24">
        <v>481.09170252137176</v>
      </c>
      <c r="R48" s="24">
        <v>492.0375095156968</v>
      </c>
      <c r="S48" s="24">
        <v>500.16175940036049</v>
      </c>
    </row>
    <row r="49" spans="1:19" outlineLevel="1">
      <c r="A49" s="10" t="s">
        <v>139</v>
      </c>
      <c r="B49" s="10" t="str">
        <f t="shared" si="7"/>
        <v>Simétrico</v>
      </c>
      <c r="C49" s="10" t="str">
        <f t="shared" si="6"/>
        <v>Calidad Datos Generales</v>
      </c>
      <c r="D49" s="22">
        <v>250</v>
      </c>
      <c r="E49" s="19" t="s">
        <v>34</v>
      </c>
      <c r="H49" s="19" t="s">
        <v>199</v>
      </c>
      <c r="J49" s="28">
        <f t="shared" si="8"/>
        <v>4.4318874193766264</v>
      </c>
      <c r="K49" s="28">
        <f t="shared" si="9"/>
        <v>1.1101500319478763</v>
      </c>
      <c r="L49" s="28">
        <f t="shared" si="10"/>
        <v>1.785512716845804</v>
      </c>
      <c r="M49" s="25">
        <f t="shared" si="11"/>
        <v>8.7848296265994463</v>
      </c>
      <c r="O49" s="24">
        <v>508.99626562446707</v>
      </c>
      <c r="P49" s="24">
        <v>523.74871681274203</v>
      </c>
      <c r="Q49" s="24">
        <v>536.22309490701264</v>
      </c>
      <c r="R49" s="24">
        <v>548.42325232396809</v>
      </c>
      <c r="S49" s="24">
        <v>557.47851225491388</v>
      </c>
    </row>
    <row r="50" spans="1:19" outlineLevel="1">
      <c r="A50" s="10" t="s">
        <v>139</v>
      </c>
      <c r="B50" s="10" t="str">
        <f t="shared" si="7"/>
        <v>Simétrico</v>
      </c>
      <c r="C50" s="10" t="str">
        <f t="shared" si="6"/>
        <v>Calidad Datos Generales</v>
      </c>
      <c r="D50" s="22">
        <v>300</v>
      </c>
      <c r="E50" s="19" t="s">
        <v>34</v>
      </c>
      <c r="H50" s="19" t="s">
        <v>199</v>
      </c>
      <c r="J50" s="28">
        <f t="shared" si="8"/>
        <v>4.8426896939866175</v>
      </c>
      <c r="K50" s="28">
        <f t="shared" si="9"/>
        <v>1.1101500319478763</v>
      </c>
      <c r="L50" s="28">
        <f t="shared" si="10"/>
        <v>1.785512716845804</v>
      </c>
      <c r="M50" s="25">
        <f t="shared" si="11"/>
        <v>9.5991165547578987</v>
      </c>
      <c r="O50" s="24">
        <v>556.17635029275777</v>
      </c>
      <c r="P50" s="24">
        <v>572.29624156484897</v>
      </c>
      <c r="Q50" s="24">
        <v>585.92689968398361</v>
      </c>
      <c r="R50" s="24">
        <v>599.25791895351517</v>
      </c>
      <c r="S50" s="24">
        <v>609.1525326461458</v>
      </c>
    </row>
    <row r="51" spans="1:19" outlineLevel="1">
      <c r="A51" s="10" t="s">
        <v>139</v>
      </c>
      <c r="B51" s="10" t="str">
        <f t="shared" si="7"/>
        <v>Simétrico</v>
      </c>
      <c r="C51" s="10" t="str">
        <f t="shared" si="6"/>
        <v>Calidad Datos Generales</v>
      </c>
      <c r="D51" s="22">
        <v>350</v>
      </c>
      <c r="E51" s="19" t="s">
        <v>34</v>
      </c>
      <c r="H51" s="19" t="s">
        <v>199</v>
      </c>
      <c r="J51" s="28">
        <f t="shared" si="8"/>
        <v>5.2195873591693909</v>
      </c>
      <c r="K51" s="28">
        <f t="shared" si="9"/>
        <v>1.1101500319478763</v>
      </c>
      <c r="L51" s="28">
        <f t="shared" si="10"/>
        <v>1.785512716845804</v>
      </c>
      <c r="M51" s="25">
        <f t="shared" si="11"/>
        <v>10.346198206881521</v>
      </c>
      <c r="O51" s="24">
        <v>599.46253650359699</v>
      </c>
      <c r="P51" s="24">
        <v>616.83700937545404</v>
      </c>
      <c r="Q51" s="24">
        <v>631.52851663930801</v>
      </c>
      <c r="R51" s="24">
        <v>645.89706471094973</v>
      </c>
      <c r="S51" s="24">
        <v>656.56175805647831</v>
      </c>
    </row>
    <row r="52" spans="1:19" outlineLevel="1">
      <c r="A52" s="10" t="s">
        <v>139</v>
      </c>
      <c r="B52" s="10" t="str">
        <f t="shared" si="7"/>
        <v>Simétrico</v>
      </c>
      <c r="C52" s="10" t="str">
        <f t="shared" si="6"/>
        <v>Calidad Datos Generales</v>
      </c>
      <c r="D52" s="22">
        <v>400</v>
      </c>
      <c r="E52" s="19" t="s">
        <v>34</v>
      </c>
      <c r="H52" s="19" t="s">
        <v>199</v>
      </c>
      <c r="J52" s="28">
        <f t="shared" si="8"/>
        <v>5.5697006648653096</v>
      </c>
      <c r="K52" s="28">
        <f t="shared" si="9"/>
        <v>1.1101500319478763</v>
      </c>
      <c r="L52" s="28">
        <f t="shared" si="10"/>
        <v>1.785512716845804</v>
      </c>
      <c r="M52" s="25">
        <f t="shared" si="11"/>
        <v>11.040188249836357</v>
      </c>
      <c r="O52" s="24">
        <v>639.67257531584789</v>
      </c>
      <c r="P52" s="24">
        <v>658.21247252363514</v>
      </c>
      <c r="Q52" s="24">
        <v>673.88943933052508</v>
      </c>
      <c r="R52" s="24">
        <v>689.22178387059364</v>
      </c>
      <c r="S52" s="24">
        <v>700.60183089918257</v>
      </c>
    </row>
    <row r="53" spans="1:19" outlineLevel="1">
      <c r="A53" s="10" t="s">
        <v>139</v>
      </c>
      <c r="B53" s="10" t="str">
        <f t="shared" si="7"/>
        <v>Simétrico</v>
      </c>
      <c r="C53" s="10" t="str">
        <f t="shared" si="6"/>
        <v>Calidad Datos Generales</v>
      </c>
      <c r="D53" s="22">
        <v>500</v>
      </c>
      <c r="E53" s="19" t="s">
        <v>34</v>
      </c>
      <c r="H53" s="19" t="s">
        <v>199</v>
      </c>
      <c r="J53" s="28">
        <f t="shared" si="8"/>
        <v>6.2079684861890678</v>
      </c>
      <c r="K53" s="28">
        <f t="shared" si="9"/>
        <v>1.1101500319478763</v>
      </c>
      <c r="L53" s="28">
        <f t="shared" si="10"/>
        <v>1.785512716845804</v>
      </c>
      <c r="M53" s="25">
        <f t="shared" si="11"/>
        <v>12.305354427559054</v>
      </c>
      <c r="O53" s="24">
        <v>712.97676984517409</v>
      </c>
      <c r="P53" s="24">
        <v>733.64127311537118</v>
      </c>
      <c r="Q53" s="24">
        <v>751.11476437678323</v>
      </c>
      <c r="R53" s="24">
        <v>768.20414088934319</v>
      </c>
      <c r="S53" s="24">
        <v>780.88830069895073</v>
      </c>
    </row>
    <row r="54" spans="1:19" outlineLevel="1">
      <c r="A54" s="10" t="s">
        <v>139</v>
      </c>
      <c r="B54" s="10" t="str">
        <f t="shared" si="7"/>
        <v>Simétrico</v>
      </c>
      <c r="C54" s="10" t="str">
        <f t="shared" si="6"/>
        <v>Calidad Datos Generales</v>
      </c>
      <c r="D54" s="22">
        <v>750</v>
      </c>
      <c r="E54" s="19" t="s">
        <v>34</v>
      </c>
      <c r="H54" s="19" t="s">
        <v>199</v>
      </c>
      <c r="J54" s="28">
        <f t="shared" si="8"/>
        <v>7.5607534060245989</v>
      </c>
      <c r="K54" s="28">
        <f t="shared" si="9"/>
        <v>1.1101500319478763</v>
      </c>
      <c r="L54" s="28">
        <f t="shared" si="10"/>
        <v>1.785512716845804</v>
      </c>
      <c r="M54" s="25">
        <f t="shared" si="11"/>
        <v>14.986827108979215</v>
      </c>
      <c r="O54" s="24">
        <v>868.34228508342653</v>
      </c>
      <c r="P54" s="24">
        <v>893.50981192115717</v>
      </c>
      <c r="Q54" s="24">
        <v>914.79096997854333</v>
      </c>
      <c r="R54" s="24">
        <v>935.60431043953736</v>
      </c>
      <c r="S54" s="24">
        <v>951.05248880841987</v>
      </c>
    </row>
    <row r="55" spans="1:19" outlineLevel="1">
      <c r="A55" s="10" t="s">
        <v>139</v>
      </c>
      <c r="B55" s="10" t="str">
        <f t="shared" si="7"/>
        <v>Simétrico</v>
      </c>
      <c r="C55" s="10" t="str">
        <f t="shared" si="6"/>
        <v>Calidad Datos Generales</v>
      </c>
      <c r="D55" s="22">
        <v>1000</v>
      </c>
      <c r="E55" s="19" t="s">
        <v>34</v>
      </c>
      <c r="H55" s="19" t="s">
        <v>199</v>
      </c>
      <c r="J55" s="28">
        <f t="shared" si="8"/>
        <v>8.6958149155642026</v>
      </c>
      <c r="K55" s="28">
        <f t="shared" si="9"/>
        <v>1.1101500319478763</v>
      </c>
      <c r="L55" s="28">
        <f t="shared" si="10"/>
        <v>1.785512716845804</v>
      </c>
      <c r="M55" s="25">
        <f t="shared" si="11"/>
        <v>17.236731276991392</v>
      </c>
      <c r="O55" s="24">
        <v>998.70256162921305</v>
      </c>
      <c r="P55" s="24">
        <v>1027.6483747659056</v>
      </c>
      <c r="Q55" s="24">
        <v>1052.1243762591482</v>
      </c>
      <c r="R55" s="24">
        <v>1076.0623288286913</v>
      </c>
      <c r="S55" s="24">
        <v>1093.8296719312166</v>
      </c>
    </row>
    <row r="56" spans="1:19" s="3" customFormat="1" ht="12">
      <c r="A56" s="10" t="s">
        <v>139</v>
      </c>
      <c r="B56" s="10" t="str">
        <f>+IF(D54="Calidad best effort",C53,B54)</f>
        <v>Simétrico</v>
      </c>
      <c r="C56" s="10" t="str">
        <f>+IF(D56=2,D54,C54)</f>
        <v>Calidad Datos Generales</v>
      </c>
      <c r="D56" s="23" t="s">
        <v>155</v>
      </c>
      <c r="E56" s="2"/>
      <c r="F56" s="2"/>
      <c r="G56" s="2"/>
      <c r="H56" s="16"/>
      <c r="I56" s="2"/>
      <c r="J56" s="2"/>
      <c r="K56" s="2"/>
      <c r="L56" s="2"/>
      <c r="M56" s="2"/>
      <c r="N56" s="2"/>
      <c r="O56" s="17"/>
      <c r="P56" s="17"/>
      <c r="Q56" s="17"/>
      <c r="R56" s="17"/>
      <c r="S56" s="17"/>
    </row>
    <row r="57" spans="1:19" s="3" customFormat="1">
      <c r="A57" s="10" t="s">
        <v>139</v>
      </c>
      <c r="B57" s="10" t="str">
        <f>+IF(D56="Calidad best effort",C54,B56)</f>
        <v>Simétrico</v>
      </c>
      <c r="C57" s="10" t="str">
        <f t="shared" ref="C57:C79" si="12">+IF(D57=2,D56,C56)</f>
        <v>Calidad Doble</v>
      </c>
      <c r="D57" s="22">
        <f t="array" ref="D57:D79">vel.SAIB</f>
        <v>2</v>
      </c>
      <c r="E57" s="2"/>
      <c r="F57" s="2"/>
      <c r="G57" s="2"/>
      <c r="H57" s="16"/>
      <c r="I57" s="2"/>
      <c r="J57" s="28">
        <f>INDEX(factor.vel.SAIB,MATCH(D57,vel.SAIB,0))</f>
        <v>0.42371230003293037</v>
      </c>
      <c r="K57" s="28">
        <f>INDEX(factor.calidad.SAIB,MATCH(C57,calidad.SAIB,0))</f>
        <v>1.2727636784397074</v>
      </c>
      <c r="L57" s="28">
        <f>INDEX(factor.simetria.SAIB,MATCH(B57,simetria.SAIB,0))</f>
        <v>1.785512716845804</v>
      </c>
      <c r="M57" s="25">
        <f>J57*K57*L57</f>
        <v>0.9629013425031997</v>
      </c>
      <c r="N57"/>
      <c r="O57" s="24">
        <f t="array" ref="O57:S79">INDEX(costo.unitario,MATCH($A57:$A79,niveles.desagregacion,0),indice.tiempo)*M57:M79</f>
        <v>55.790858597292385</v>
      </c>
      <c r="P57" s="24">
        <v>57.407868335465487</v>
      </c>
      <c r="Q57" s="24">
        <v>58.775179475740309</v>
      </c>
      <c r="R57" s="24">
        <v>60.11243340721856</v>
      </c>
      <c r="S57" s="24">
        <v>61.104976497390972</v>
      </c>
    </row>
    <row r="58" spans="1:19">
      <c r="A58" s="10" t="s">
        <v>139</v>
      </c>
      <c r="B58" s="10" t="str">
        <f t="shared" ref="B58:B79" si="13">+IF(D57="Calidad best effort",C56,B57)</f>
        <v>Simétrico</v>
      </c>
      <c r="C58" s="10" t="str">
        <f t="shared" si="12"/>
        <v>Calidad Doble</v>
      </c>
      <c r="D58" s="22">
        <v>3</v>
      </c>
      <c r="E58" s="19" t="s">
        <v>34</v>
      </c>
      <c r="H58" s="19" t="s">
        <v>199</v>
      </c>
      <c r="J58" s="28">
        <f t="shared" ref="J58:J79" si="14">INDEX(factor.vel.SAIB,MATCH(D58,vel.SAIB,0))</f>
        <v>0.51604389145588314</v>
      </c>
      <c r="K58" s="28">
        <f t="shared" ref="K58:K79" si="15">INDEX(factor.calidad.SAIB,MATCH(C58,calidad.SAIB,0))</f>
        <v>1.2727636784397074</v>
      </c>
      <c r="L58" s="28">
        <f t="shared" ref="L58:L79" si="16">INDEX(factor.simetria.SAIB,MATCH(B58,simetria.SAIB,0))</f>
        <v>1.785512716845804</v>
      </c>
      <c r="M58" s="25">
        <f>J58*K58*L58</f>
        <v>1.1727281833329524</v>
      </c>
      <c r="O58" s="24">
        <v>67.948303072566247</v>
      </c>
      <c r="P58" s="24">
        <v>69.91767709768672</v>
      </c>
      <c r="Q58" s="24">
        <v>71.582940441714172</v>
      </c>
      <c r="R58" s="24">
        <v>73.211596779071101</v>
      </c>
      <c r="S58" s="24">
        <v>74.42042597437748</v>
      </c>
    </row>
    <row r="59" spans="1:19" outlineLevel="1">
      <c r="A59" s="10" t="s">
        <v>139</v>
      </c>
      <c r="B59" s="10" t="str">
        <f t="shared" si="13"/>
        <v>Simétrico</v>
      </c>
      <c r="C59" s="10" t="str">
        <f t="shared" si="12"/>
        <v>Calidad Doble</v>
      </c>
      <c r="D59" s="22">
        <v>5</v>
      </c>
      <c r="E59" s="19" t="s">
        <v>34</v>
      </c>
      <c r="H59" s="19" t="s">
        <v>199</v>
      </c>
      <c r="J59" s="28">
        <f t="shared" si="14"/>
        <v>0.66152993854355946</v>
      </c>
      <c r="K59" s="28">
        <f t="shared" si="15"/>
        <v>1.2727636784397074</v>
      </c>
      <c r="L59" s="28">
        <f t="shared" si="16"/>
        <v>1.785512716845804</v>
      </c>
      <c r="M59" s="25">
        <f t="shared" ref="M59:M79" si="17">J59*K59*L59</f>
        <v>1.5033504240498721</v>
      </c>
      <c r="O59" s="24">
        <v>87.104677528339039</v>
      </c>
      <c r="P59" s="24">
        <v>89.62926874892635</v>
      </c>
      <c r="Q59" s="24">
        <v>91.764012664846732</v>
      </c>
      <c r="R59" s="24">
        <v>93.851829117281994</v>
      </c>
      <c r="S59" s="24">
        <v>95.401458357199175</v>
      </c>
    </row>
    <row r="60" spans="1:19" outlineLevel="1">
      <c r="A60" s="10" t="s">
        <v>139</v>
      </c>
      <c r="B60" s="10" t="str">
        <f t="shared" si="13"/>
        <v>Simétrico</v>
      </c>
      <c r="C60" s="10" t="str">
        <f t="shared" si="12"/>
        <v>Calidad Doble</v>
      </c>
      <c r="D60" s="22">
        <v>10</v>
      </c>
      <c r="E60" s="19" t="s">
        <v>34</v>
      </c>
      <c r="H60" s="19" t="s">
        <v>199</v>
      </c>
      <c r="J60" s="28">
        <f t="shared" si="14"/>
        <v>0.92663838733670956</v>
      </c>
      <c r="K60" s="28">
        <f t="shared" si="15"/>
        <v>1.2727636784397074</v>
      </c>
      <c r="L60" s="28">
        <f t="shared" si="16"/>
        <v>1.785512716845804</v>
      </c>
      <c r="M60" s="25">
        <f t="shared" si="17"/>
        <v>2.1058188471568373</v>
      </c>
      <c r="O60" s="24">
        <v>122.01191996245448</v>
      </c>
      <c r="P60" s="24">
        <v>125.54824235850489</v>
      </c>
      <c r="Q60" s="24">
        <v>128.53848595047356</v>
      </c>
      <c r="R60" s="24">
        <v>131.46299587484529</v>
      </c>
      <c r="S60" s="24">
        <v>133.63363979612888</v>
      </c>
    </row>
    <row r="61" spans="1:19" outlineLevel="1">
      <c r="A61" s="10" t="s">
        <v>139</v>
      </c>
      <c r="B61" s="10" t="str">
        <f t="shared" si="13"/>
        <v>Simétrico</v>
      </c>
      <c r="C61" s="10" t="str">
        <f t="shared" si="12"/>
        <v>Calidad Doble</v>
      </c>
      <c r="D61" s="22">
        <v>15</v>
      </c>
      <c r="E61" s="19" t="s">
        <v>34</v>
      </c>
      <c r="H61" s="19" t="s">
        <v>199</v>
      </c>
      <c r="J61" s="28">
        <f t="shared" si="14"/>
        <v>1.1285631295963692</v>
      </c>
      <c r="K61" s="28">
        <f t="shared" si="15"/>
        <v>1.2727636784397074</v>
      </c>
      <c r="L61" s="28">
        <f t="shared" si="16"/>
        <v>1.785512716845804</v>
      </c>
      <c r="M61" s="25">
        <f t="shared" si="17"/>
        <v>2.5647000393981951</v>
      </c>
      <c r="O61" s="24">
        <v>148.59966533078068</v>
      </c>
      <c r="P61" s="24">
        <v>152.90659144682363</v>
      </c>
      <c r="Q61" s="24">
        <v>156.54844215420363</v>
      </c>
      <c r="R61" s="24">
        <v>160.11023510158054</v>
      </c>
      <c r="S61" s="24">
        <v>162.75388631495616</v>
      </c>
    </row>
    <row r="62" spans="1:19" outlineLevel="1">
      <c r="A62" s="10" t="s">
        <v>139</v>
      </c>
      <c r="B62" s="10" t="str">
        <f t="shared" si="13"/>
        <v>Simétrico</v>
      </c>
      <c r="C62" s="10" t="str">
        <f t="shared" si="12"/>
        <v>Calidad Doble</v>
      </c>
      <c r="D62" s="22">
        <v>20</v>
      </c>
      <c r="E62" s="19" t="s">
        <v>34</v>
      </c>
      <c r="H62" s="19" t="s">
        <v>199</v>
      </c>
      <c r="J62" s="28">
        <f t="shared" si="14"/>
        <v>1.2979891775970445</v>
      </c>
      <c r="K62" s="28">
        <f t="shared" si="15"/>
        <v>1.2727636784397074</v>
      </c>
      <c r="L62" s="28">
        <f t="shared" si="16"/>
        <v>1.785512716845804</v>
      </c>
      <c r="M62" s="25">
        <f t="shared" si="17"/>
        <v>2.9497267876473789</v>
      </c>
      <c r="O62" s="24">
        <v>170.90825700010234</v>
      </c>
      <c r="P62" s="24">
        <v>175.86176233864126</v>
      </c>
      <c r="Q62" s="24">
        <v>180.05034752332119</v>
      </c>
      <c r="R62" s="24">
        <v>184.14685624072914</v>
      </c>
      <c r="S62" s="24">
        <v>187.18738678289748</v>
      </c>
    </row>
    <row r="63" spans="1:19" outlineLevel="1">
      <c r="A63" s="10" t="s">
        <v>139</v>
      </c>
      <c r="B63" s="10" t="str">
        <f t="shared" si="13"/>
        <v>Simétrico</v>
      </c>
      <c r="C63" s="10" t="str">
        <f t="shared" si="12"/>
        <v>Calidad Doble</v>
      </c>
      <c r="D63" s="22">
        <v>30</v>
      </c>
      <c r="E63" s="19" t="s">
        <v>34</v>
      </c>
      <c r="H63" s="19" t="s">
        <v>199</v>
      </c>
      <c r="J63" s="28">
        <f t="shared" si="14"/>
        <v>1.5808353598013152</v>
      </c>
      <c r="K63" s="28">
        <f t="shared" si="15"/>
        <v>1.2727636784397074</v>
      </c>
      <c r="L63" s="28">
        <f t="shared" si="16"/>
        <v>1.785512716845804</v>
      </c>
      <c r="M63" s="25">
        <f t="shared" si="17"/>
        <v>3.5925048437605245</v>
      </c>
      <c r="O63" s="24">
        <v>208.15105442400539</v>
      </c>
      <c r="P63" s="24">
        <v>214.18398330298402</v>
      </c>
      <c r="Q63" s="24">
        <v>219.28530747560941</v>
      </c>
      <c r="R63" s="24">
        <v>224.27449070146773</v>
      </c>
      <c r="S63" s="24">
        <v>227.97758644107469</v>
      </c>
    </row>
    <row r="64" spans="1:19" outlineLevel="1">
      <c r="A64" s="10" t="s">
        <v>139</v>
      </c>
      <c r="B64" s="10" t="str">
        <f t="shared" si="13"/>
        <v>Simétrico</v>
      </c>
      <c r="C64" s="10" t="str">
        <f t="shared" si="12"/>
        <v>Calidad Doble</v>
      </c>
      <c r="D64" s="22">
        <v>40</v>
      </c>
      <c r="E64" s="19" t="s">
        <v>34</v>
      </c>
      <c r="H64" s="19" t="s">
        <v>199</v>
      </c>
      <c r="J64" s="28">
        <f t="shared" si="14"/>
        <v>1.8181589800108939</v>
      </c>
      <c r="K64" s="28">
        <f t="shared" si="15"/>
        <v>1.2727636784397074</v>
      </c>
      <c r="L64" s="28">
        <f t="shared" si="16"/>
        <v>1.785512716845804</v>
      </c>
      <c r="M64" s="25">
        <f t="shared" si="17"/>
        <v>4.1318312510651101</v>
      </c>
      <c r="O64" s="24">
        <v>239.39982519577933</v>
      </c>
      <c r="P64" s="24">
        <v>246.3384502392251</v>
      </c>
      <c r="Q64" s="24">
        <v>252.20561300029289</v>
      </c>
      <c r="R64" s="24">
        <v>257.94379960446531</v>
      </c>
      <c r="S64" s="24">
        <v>262.20282425941275</v>
      </c>
    </row>
    <row r="65" spans="1:19" outlineLevel="1">
      <c r="A65" s="10" t="s">
        <v>139</v>
      </c>
      <c r="B65" s="10" t="str">
        <f t="shared" si="13"/>
        <v>Simétrico</v>
      </c>
      <c r="C65" s="10" t="str">
        <f t="shared" si="12"/>
        <v>Calidad Doble</v>
      </c>
      <c r="D65" s="22">
        <v>50</v>
      </c>
      <c r="E65" s="19" t="s">
        <v>34</v>
      </c>
      <c r="H65" s="19" t="s">
        <v>199</v>
      </c>
      <c r="J65" s="28">
        <f t="shared" si="14"/>
        <v>2.0265135112179755</v>
      </c>
      <c r="K65" s="28">
        <f t="shared" si="15"/>
        <v>1.2727636784397074</v>
      </c>
      <c r="L65" s="28">
        <f t="shared" si="16"/>
        <v>1.785512716845804</v>
      </c>
      <c r="M65" s="25">
        <f t="shared" si="17"/>
        <v>4.605324368447663</v>
      </c>
      <c r="O65" s="24">
        <v>266.83419089103057</v>
      </c>
      <c r="P65" s="24">
        <v>274.56795760472801</v>
      </c>
      <c r="Q65" s="24">
        <v>281.10747628188329</v>
      </c>
      <c r="R65" s="24">
        <v>287.50323859480039</v>
      </c>
      <c r="S65" s="24">
        <v>292.25033227733945</v>
      </c>
    </row>
    <row r="66" spans="1:19" outlineLevel="1">
      <c r="A66" s="10" t="s">
        <v>139</v>
      </c>
      <c r="B66" s="10" t="str">
        <f t="shared" si="13"/>
        <v>Simétrico</v>
      </c>
      <c r="C66" s="10" t="str">
        <f t="shared" si="12"/>
        <v>Calidad Doble</v>
      </c>
      <c r="D66" s="22">
        <v>60</v>
      </c>
      <c r="E66" s="19" t="s">
        <v>34</v>
      </c>
      <c r="H66" s="19" t="s">
        <v>199</v>
      </c>
      <c r="J66" s="28">
        <f t="shared" si="14"/>
        <v>2.2143559090858629</v>
      </c>
      <c r="K66" s="28">
        <f t="shared" si="15"/>
        <v>1.2727636784397074</v>
      </c>
      <c r="L66" s="28">
        <f t="shared" si="16"/>
        <v>1.785512716845804</v>
      </c>
      <c r="M66" s="25">
        <f t="shared" si="17"/>
        <v>5.0322029298487632</v>
      </c>
      <c r="O66" s="24">
        <v>291.5676920360508</v>
      </c>
      <c r="P66" s="24">
        <v>300.01832013557663</v>
      </c>
      <c r="Q66" s="24">
        <v>307.16400248369627</v>
      </c>
      <c r="R66" s="24">
        <v>314.15260334538243</v>
      </c>
      <c r="S66" s="24">
        <v>319.3397165270739</v>
      </c>
    </row>
    <row r="67" spans="1:19" outlineLevel="1">
      <c r="A67" s="10" t="s">
        <v>139</v>
      </c>
      <c r="B67" s="10" t="str">
        <f t="shared" si="13"/>
        <v>Simétrico</v>
      </c>
      <c r="C67" s="10" t="str">
        <f t="shared" si="12"/>
        <v>Calidad Doble</v>
      </c>
      <c r="D67" s="22">
        <v>70</v>
      </c>
      <c r="E67" s="19" t="s">
        <v>34</v>
      </c>
      <c r="H67" s="19" t="s">
        <v>199</v>
      </c>
      <c r="J67" s="28">
        <f t="shared" si="14"/>
        <v>2.3866951719245444</v>
      </c>
      <c r="K67" s="28">
        <f t="shared" si="15"/>
        <v>1.2727636784397074</v>
      </c>
      <c r="L67" s="28">
        <f t="shared" si="16"/>
        <v>1.785512716845804</v>
      </c>
      <c r="M67" s="25">
        <f t="shared" si="17"/>
        <v>5.423850062916368</v>
      </c>
      <c r="O67" s="24">
        <v>314.25987124125015</v>
      </c>
      <c r="P67" s="24">
        <v>323.36819624090862</v>
      </c>
      <c r="Q67" s="24">
        <v>331.07001395249955</v>
      </c>
      <c r="R67" s="24">
        <v>338.60252481340262</v>
      </c>
      <c r="S67" s="24">
        <v>344.1933415092065</v>
      </c>
    </row>
    <row r="68" spans="1:19" outlineLevel="1">
      <c r="A68" s="10" t="s">
        <v>139</v>
      </c>
      <c r="B68" s="10" t="str">
        <f t="shared" si="13"/>
        <v>Simétrico</v>
      </c>
      <c r="C68" s="10" t="str">
        <f t="shared" si="12"/>
        <v>Calidad Doble</v>
      </c>
      <c r="D68" s="22">
        <v>80</v>
      </c>
      <c r="E68" s="19" t="s">
        <v>34</v>
      </c>
      <c r="H68" s="19" t="s">
        <v>199</v>
      </c>
      <c r="J68" s="28">
        <f t="shared" si="14"/>
        <v>2.5467870870187617</v>
      </c>
      <c r="K68" s="28">
        <f t="shared" si="15"/>
        <v>1.2727636784397074</v>
      </c>
      <c r="L68" s="28">
        <f t="shared" si="16"/>
        <v>1.785512716845804</v>
      </c>
      <c r="M68" s="25">
        <f t="shared" si="17"/>
        <v>5.7876646605953823</v>
      </c>
      <c r="O68" s="24">
        <v>335.33942309022194</v>
      </c>
      <c r="P68" s="24">
        <v>345.05870553834251</v>
      </c>
      <c r="Q68" s="24">
        <v>353.27713666653534</v>
      </c>
      <c r="R68" s="24">
        <v>361.31490437941312</v>
      </c>
      <c r="S68" s="24">
        <v>367.28073526316217</v>
      </c>
    </row>
    <row r="69" spans="1:19" outlineLevel="1">
      <c r="A69" s="10" t="s">
        <v>139</v>
      </c>
      <c r="B69" s="10" t="str">
        <f t="shared" si="13"/>
        <v>Simétrico</v>
      </c>
      <c r="C69" s="10" t="str">
        <f t="shared" si="12"/>
        <v>Calidad Doble</v>
      </c>
      <c r="D69" s="22">
        <v>100</v>
      </c>
      <c r="E69" s="19" t="s">
        <v>34</v>
      </c>
      <c r="H69" s="19" t="s">
        <v>199</v>
      </c>
      <c r="J69" s="28">
        <f t="shared" si="14"/>
        <v>2.8386397992589538</v>
      </c>
      <c r="K69" s="28">
        <f t="shared" si="15"/>
        <v>1.2727636784397074</v>
      </c>
      <c r="L69" s="28">
        <f t="shared" si="16"/>
        <v>1.785512716845804</v>
      </c>
      <c r="M69" s="25">
        <f t="shared" si="17"/>
        <v>6.4509103780490413</v>
      </c>
      <c r="O69" s="24">
        <v>373.76812435417708</v>
      </c>
      <c r="P69" s="24">
        <v>384.6012018886521</v>
      </c>
      <c r="Q69" s="24">
        <v>393.76143589756003</v>
      </c>
      <c r="R69" s="24">
        <v>402.72030310843553</v>
      </c>
      <c r="S69" s="24">
        <v>409.36979692304493</v>
      </c>
    </row>
    <row r="70" spans="1:19" outlineLevel="1">
      <c r="A70" s="10" t="s">
        <v>139</v>
      </c>
      <c r="B70" s="10" t="str">
        <f t="shared" si="13"/>
        <v>Simétrico</v>
      </c>
      <c r="C70" s="10" t="str">
        <f t="shared" si="12"/>
        <v>Calidad Doble</v>
      </c>
      <c r="D70" s="22">
        <v>120</v>
      </c>
      <c r="E70" s="19" t="s">
        <v>34</v>
      </c>
      <c r="H70" s="19" t="s">
        <v>199</v>
      </c>
      <c r="J70" s="28">
        <f t="shared" si="14"/>
        <v>3.1017601306183762</v>
      </c>
      <c r="K70" s="28">
        <f t="shared" si="15"/>
        <v>1.2727636784397074</v>
      </c>
      <c r="L70" s="28">
        <f t="shared" si="16"/>
        <v>1.785512716845804</v>
      </c>
      <c r="M70" s="25">
        <f t="shared" si="17"/>
        <v>7.0488607332456779</v>
      </c>
      <c r="O70" s="24">
        <v>408.41358826873744</v>
      </c>
      <c r="P70" s="24">
        <v>420.25080974259407</v>
      </c>
      <c r="Q70" s="24">
        <v>430.26012781224932</v>
      </c>
      <c r="R70" s="24">
        <v>440.04941391239214</v>
      </c>
      <c r="S70" s="24">
        <v>447.31526525722751</v>
      </c>
    </row>
    <row r="71" spans="1:19" outlineLevel="1">
      <c r="A71" s="10" t="s">
        <v>139</v>
      </c>
      <c r="B71" s="10" t="str">
        <f t="shared" si="13"/>
        <v>Simétrico</v>
      </c>
      <c r="C71" s="10" t="str">
        <f t="shared" si="12"/>
        <v>Calidad Doble</v>
      </c>
      <c r="D71" s="22">
        <v>150</v>
      </c>
      <c r="E71" s="19" t="s">
        <v>34</v>
      </c>
      <c r="H71" s="19" t="s">
        <v>199</v>
      </c>
      <c r="J71" s="28">
        <f t="shared" si="14"/>
        <v>3.4572107732942632</v>
      </c>
      <c r="K71" s="28">
        <f t="shared" si="15"/>
        <v>1.2727636784397074</v>
      </c>
      <c r="L71" s="28">
        <f t="shared" si="16"/>
        <v>1.785512716845804</v>
      </c>
      <c r="M71" s="25">
        <f t="shared" si="17"/>
        <v>7.8566350201843296</v>
      </c>
      <c r="O71" s="24">
        <v>455.21632810495618</v>
      </c>
      <c r="P71" s="24">
        <v>468.41005291988205</v>
      </c>
      <c r="Q71" s="24">
        <v>479.56640312315909</v>
      </c>
      <c r="R71" s="24">
        <v>490.47750647837773</v>
      </c>
      <c r="S71" s="24">
        <v>498.57599845993258</v>
      </c>
    </row>
    <row r="72" spans="1:19" outlineLevel="1">
      <c r="A72" s="10" t="s">
        <v>139</v>
      </c>
      <c r="B72" s="10" t="str">
        <f t="shared" si="13"/>
        <v>Simétrico</v>
      </c>
      <c r="C72" s="10" t="str">
        <f t="shared" si="12"/>
        <v>Calidad Doble</v>
      </c>
      <c r="D72" s="22">
        <v>200</v>
      </c>
      <c r="E72" s="19" t="s">
        <v>34</v>
      </c>
      <c r="H72" s="19" t="s">
        <v>199</v>
      </c>
      <c r="J72" s="28">
        <f t="shared" si="14"/>
        <v>3.9762260973498145</v>
      </c>
      <c r="K72" s="28">
        <f t="shared" si="15"/>
        <v>1.2727636784397074</v>
      </c>
      <c r="L72" s="28">
        <f t="shared" si="16"/>
        <v>1.785512716845804</v>
      </c>
      <c r="M72" s="25">
        <f t="shared" si="17"/>
        <v>9.0361158902793992</v>
      </c>
      <c r="O72" s="24">
        <v>523.55588433676894</v>
      </c>
      <c r="P72" s="24">
        <v>538.73032303041316</v>
      </c>
      <c r="Q72" s="24">
        <v>551.56152533144461</v>
      </c>
      <c r="R72" s="24">
        <v>564.11066299092306</v>
      </c>
      <c r="S72" s="24">
        <v>573.4249447278022</v>
      </c>
    </row>
    <row r="73" spans="1:19" outlineLevel="1">
      <c r="A73" s="10" t="s">
        <v>139</v>
      </c>
      <c r="B73" s="10" t="str">
        <f t="shared" si="13"/>
        <v>Simétrico</v>
      </c>
      <c r="C73" s="10" t="str">
        <f t="shared" si="12"/>
        <v>Calidad Doble</v>
      </c>
      <c r="D73" s="22">
        <v>250</v>
      </c>
      <c r="E73" s="19" t="s">
        <v>34</v>
      </c>
      <c r="H73" s="19" t="s">
        <v>199</v>
      </c>
      <c r="J73" s="28">
        <f t="shared" si="14"/>
        <v>4.4318874193766264</v>
      </c>
      <c r="K73" s="28">
        <f t="shared" si="15"/>
        <v>1.2727636784397074</v>
      </c>
      <c r="L73" s="28">
        <f t="shared" si="16"/>
        <v>1.785512716845804</v>
      </c>
      <c r="M73" s="25">
        <f t="shared" si="17"/>
        <v>10.071622526910671</v>
      </c>
      <c r="O73" s="24">
        <v>583.55352042964944</v>
      </c>
      <c r="P73" s="24">
        <v>600.46689564925464</v>
      </c>
      <c r="Q73" s="24">
        <v>614.76850794723737</v>
      </c>
      <c r="R73" s="24">
        <v>628.75573200226188</v>
      </c>
      <c r="S73" s="24">
        <v>639.13739718918816</v>
      </c>
    </row>
    <row r="74" spans="1:19" outlineLevel="1">
      <c r="A74" s="10" t="s">
        <v>139</v>
      </c>
      <c r="B74" s="10" t="str">
        <f t="shared" si="13"/>
        <v>Simétrico</v>
      </c>
      <c r="C74" s="10" t="str">
        <f t="shared" si="12"/>
        <v>Calidad Doble</v>
      </c>
      <c r="D74" s="22">
        <v>300</v>
      </c>
      <c r="E74" s="19" t="s">
        <v>34</v>
      </c>
      <c r="H74" s="19" t="s">
        <v>199</v>
      </c>
      <c r="J74" s="28">
        <f t="shared" si="14"/>
        <v>4.8426896939866175</v>
      </c>
      <c r="K74" s="28">
        <f t="shared" si="15"/>
        <v>1.2727636784397074</v>
      </c>
      <c r="L74" s="28">
        <f t="shared" si="16"/>
        <v>1.785512716845804</v>
      </c>
      <c r="M74" s="25">
        <f t="shared" si="17"/>
        <v>11.005185375321222</v>
      </c>
      <c r="O74" s="24">
        <v>637.64449586848104</v>
      </c>
      <c r="P74" s="24">
        <v>656.12561240325783</v>
      </c>
      <c r="Q74" s="24">
        <v>671.7528754469962</v>
      </c>
      <c r="R74" s="24">
        <v>687.03660884748865</v>
      </c>
      <c r="S74" s="24">
        <v>698.38057548060749</v>
      </c>
    </row>
    <row r="75" spans="1:19" outlineLevel="1">
      <c r="A75" s="10" t="s">
        <v>139</v>
      </c>
      <c r="B75" s="10" t="str">
        <f t="shared" si="13"/>
        <v>Simétrico</v>
      </c>
      <c r="C75" s="10" t="str">
        <f t="shared" si="12"/>
        <v>Calidad Doble</v>
      </c>
      <c r="D75" s="22">
        <v>350</v>
      </c>
      <c r="E75" s="19" t="s">
        <v>34</v>
      </c>
      <c r="H75" s="19" t="s">
        <v>199</v>
      </c>
      <c r="J75" s="28">
        <f t="shared" si="14"/>
        <v>5.2195873591693909</v>
      </c>
      <c r="K75" s="28">
        <f t="shared" si="15"/>
        <v>1.2727636784397074</v>
      </c>
      <c r="L75" s="28">
        <f t="shared" si="16"/>
        <v>1.785512716845804</v>
      </c>
      <c r="M75" s="25">
        <f t="shared" si="17"/>
        <v>11.861698787281668</v>
      </c>
      <c r="O75" s="24">
        <v>687.27119856799561</v>
      </c>
      <c r="P75" s="24">
        <v>707.19066653804555</v>
      </c>
      <c r="Q75" s="24">
        <v>724.03417082922442</v>
      </c>
      <c r="R75" s="24">
        <v>740.50740919450425</v>
      </c>
      <c r="S75" s="24">
        <v>752.73425596409822</v>
      </c>
    </row>
    <row r="76" spans="1:19" outlineLevel="1">
      <c r="A76" s="10" t="s">
        <v>139</v>
      </c>
      <c r="B76" s="10" t="str">
        <f t="shared" si="13"/>
        <v>Simétrico</v>
      </c>
      <c r="C76" s="10" t="str">
        <f t="shared" si="12"/>
        <v>Calidad Doble</v>
      </c>
      <c r="D76" s="22">
        <v>400</v>
      </c>
      <c r="E76" s="19" t="s">
        <v>34</v>
      </c>
      <c r="H76" s="19" t="s">
        <v>199</v>
      </c>
      <c r="J76" s="28">
        <f t="shared" si="14"/>
        <v>5.5697006648653096</v>
      </c>
      <c r="K76" s="28">
        <f t="shared" si="15"/>
        <v>1.2727636784397074</v>
      </c>
      <c r="L76" s="28">
        <f t="shared" si="16"/>
        <v>1.785512716845804</v>
      </c>
      <c r="M76" s="25">
        <f t="shared" si="17"/>
        <v>12.657343785212181</v>
      </c>
      <c r="O76" s="24">
        <v>733.37116292964743</v>
      </c>
      <c r="P76" s="24">
        <v>754.62676540589484</v>
      </c>
      <c r="Q76" s="24">
        <v>772.60007835072679</v>
      </c>
      <c r="R76" s="24">
        <v>790.17828910993603</v>
      </c>
      <c r="S76" s="24">
        <v>803.22527384181933</v>
      </c>
    </row>
    <row r="77" spans="1:19" outlineLevel="1">
      <c r="A77" s="10" t="s">
        <v>139</v>
      </c>
      <c r="B77" s="10" t="str">
        <f t="shared" si="13"/>
        <v>Simétrico</v>
      </c>
      <c r="C77" s="10" t="str">
        <f t="shared" si="12"/>
        <v>Calidad Doble</v>
      </c>
      <c r="D77" s="22">
        <v>500</v>
      </c>
      <c r="E77" s="19" t="s">
        <v>34</v>
      </c>
      <c r="H77" s="19" t="s">
        <v>199</v>
      </c>
      <c r="J77" s="28">
        <f t="shared" si="14"/>
        <v>6.2079684861890678</v>
      </c>
      <c r="K77" s="28">
        <f t="shared" si="15"/>
        <v>1.2727636784397074</v>
      </c>
      <c r="L77" s="28">
        <f t="shared" si="16"/>
        <v>1.785512716845804</v>
      </c>
      <c r="M77" s="25">
        <f t="shared" si="17"/>
        <v>14.107830216645665</v>
      </c>
      <c r="O77" s="24">
        <v>817.41288124631683</v>
      </c>
      <c r="P77" s="24">
        <v>841.10429991804131</v>
      </c>
      <c r="Q77" s="24">
        <v>861.1372903905426</v>
      </c>
      <c r="R77" s="24">
        <v>880.72990137682802</v>
      </c>
      <c r="S77" s="24">
        <v>895.27202400224189</v>
      </c>
    </row>
    <row r="78" spans="1:19" outlineLevel="1">
      <c r="A78" s="10" t="s">
        <v>139</v>
      </c>
      <c r="B78" s="10" t="str">
        <f t="shared" si="13"/>
        <v>Simétrico</v>
      </c>
      <c r="C78" s="10" t="str">
        <f t="shared" si="12"/>
        <v>Calidad Doble</v>
      </c>
      <c r="D78" s="22">
        <v>750</v>
      </c>
      <c r="E78" s="19" t="s">
        <v>34</v>
      </c>
      <c r="H78" s="19" t="s">
        <v>199</v>
      </c>
      <c r="J78" s="28">
        <f t="shared" si="14"/>
        <v>7.5607534060245989</v>
      </c>
      <c r="K78" s="28">
        <f t="shared" si="15"/>
        <v>1.2727636784397074</v>
      </c>
      <c r="L78" s="28">
        <f t="shared" si="16"/>
        <v>1.785512716845804</v>
      </c>
      <c r="M78" s="25">
        <f t="shared" si="17"/>
        <v>17.182082286567827</v>
      </c>
      <c r="O78" s="24">
        <v>995.53617898685434</v>
      </c>
      <c r="P78" s="24">
        <v>1024.3902195339829</v>
      </c>
      <c r="Q78" s="24">
        <v>1048.7886199583388</v>
      </c>
      <c r="R78" s="24">
        <v>1072.6506773410445</v>
      </c>
      <c r="S78" s="24">
        <v>1090.3616891503877</v>
      </c>
    </row>
    <row r="79" spans="1:19" outlineLevel="1">
      <c r="A79" s="10" t="s">
        <v>139</v>
      </c>
      <c r="B79" s="10" t="str">
        <f t="shared" si="13"/>
        <v>Simétrico</v>
      </c>
      <c r="C79" s="10" t="str">
        <f t="shared" si="12"/>
        <v>Calidad Doble</v>
      </c>
      <c r="D79" s="22">
        <v>1000</v>
      </c>
      <c r="E79" s="19" t="s">
        <v>34</v>
      </c>
      <c r="H79" s="19" t="s">
        <v>199</v>
      </c>
      <c r="J79" s="28">
        <f t="shared" si="14"/>
        <v>8.6958149155642026</v>
      </c>
      <c r="K79" s="28">
        <f t="shared" si="15"/>
        <v>1.2727636784397074</v>
      </c>
      <c r="L79" s="28">
        <f t="shared" si="16"/>
        <v>1.785512716845804</v>
      </c>
      <c r="M79" s="25">
        <f t="shared" si="17"/>
        <v>19.761550126596187</v>
      </c>
      <c r="O79" s="24">
        <v>1144.9914961278284</v>
      </c>
      <c r="P79" s="24">
        <v>1178.1772625045078</v>
      </c>
      <c r="Q79" s="24">
        <v>1206.2384837786951</v>
      </c>
      <c r="R79" s="24">
        <v>1233.6828432705995</v>
      </c>
      <c r="S79" s="24">
        <v>1254.0527287027446</v>
      </c>
    </row>
    <row r="80" spans="1:19" s="3" customFormat="1" ht="12">
      <c r="A80" s="10" t="s">
        <v>139</v>
      </c>
      <c r="B80" s="10" t="str">
        <f>+IF(D78="Calidad best effort",C77,B78)</f>
        <v>Simétrico</v>
      </c>
      <c r="C80" s="10" t="str">
        <f>+IF(D80=2,D78,C78)</f>
        <v>Calidad Doble</v>
      </c>
      <c r="D80" s="23" t="s">
        <v>156</v>
      </c>
      <c r="E80" s="2"/>
      <c r="F80" s="2"/>
      <c r="G80" s="2"/>
      <c r="H80" s="16"/>
      <c r="I80" s="2"/>
      <c r="J80" s="2"/>
      <c r="K80" s="2"/>
      <c r="L80" s="2"/>
      <c r="M80" s="2"/>
      <c r="N80" s="2"/>
      <c r="O80" s="17"/>
      <c r="P80" s="17"/>
      <c r="Q80" s="17"/>
      <c r="R80" s="17"/>
      <c r="S80" s="17"/>
    </row>
    <row r="81" spans="1:19" s="3" customFormat="1">
      <c r="A81" s="10" t="s">
        <v>139</v>
      </c>
      <c r="B81" s="10" t="str">
        <f>+IF(D80="Calidad best effort",C78,B80)</f>
        <v>Simétrico</v>
      </c>
      <c r="C81" s="10" t="str">
        <f t="shared" ref="C81:C103" si="18">+IF(D81=2,D80,C80)</f>
        <v>Calidad Triple</v>
      </c>
      <c r="D81" s="22">
        <f t="array" ref="D81:D103">vel.SAIB</f>
        <v>2</v>
      </c>
      <c r="E81" s="2"/>
      <c r="F81" s="2"/>
      <c r="G81" s="2"/>
      <c r="H81" s="16"/>
      <c r="I81" s="2"/>
      <c r="J81" s="28">
        <f>INDEX(factor.vel.SAIB,MATCH(D81,vel.SAIB,0))</f>
        <v>0.42371230003293037</v>
      </c>
      <c r="K81" s="28">
        <f>INDEX(factor.calidad.SAIB,MATCH(C81,calidad.SAIB,0))</f>
        <v>1.42</v>
      </c>
      <c r="L81" s="28">
        <f>INDEX(factor.simetria.SAIB,MATCH(B81,simetria.SAIB,0))</f>
        <v>1.785512716845804</v>
      </c>
      <c r="M81" s="25">
        <f>J81*K81*L81</f>
        <v>1.0742920539897505</v>
      </c>
      <c r="N81"/>
      <c r="O81" s="24">
        <f t="array" ref="O81:S103">INDEX(costo.unitario,MATCH($A81:$A103,niveles.desagregacion,0),indice.tiempo)*M81:M103</f>
        <v>62.244877466392978</v>
      </c>
      <c r="P81" s="24">
        <v>64.048946726933707</v>
      </c>
      <c r="Q81" s="24">
        <v>65.574431663438531</v>
      </c>
      <c r="R81" s="127">
        <v>67.066382301931753</v>
      </c>
      <c r="S81" s="127">
        <v>68.173745131276974</v>
      </c>
    </row>
    <row r="82" spans="1:19">
      <c r="A82" s="10" t="s">
        <v>139</v>
      </c>
      <c r="B82" s="10" t="str">
        <f t="shared" ref="B82:B103" si="19">+IF(D81="Calidad best effort",C80,B81)</f>
        <v>Simétrico</v>
      </c>
      <c r="C82" s="10" t="str">
        <f t="shared" si="18"/>
        <v>Calidad Triple</v>
      </c>
      <c r="D82" s="22">
        <v>3</v>
      </c>
      <c r="E82" s="19" t="s">
        <v>34</v>
      </c>
      <c r="H82" s="19" t="s">
        <v>199</v>
      </c>
      <c r="J82" s="28">
        <f t="shared" ref="J82:J103" si="20">INDEX(factor.vel.SAIB,MATCH(D82,vel.SAIB,0))</f>
        <v>0.51604389145588314</v>
      </c>
      <c r="K82" s="28">
        <f t="shared" ref="K82:K103" si="21">INDEX(factor.calidad.SAIB,MATCH(C82,calidad.SAIB,0))</f>
        <v>1.42</v>
      </c>
      <c r="L82" s="28">
        <f t="shared" ref="L82:L103" si="22">INDEX(factor.simetria.SAIB,MATCH(B82,simetria.SAIB,0))</f>
        <v>1.785512716845804</v>
      </c>
      <c r="M82" s="25">
        <f>J82*K82*L82</f>
        <v>1.3083921615160066</v>
      </c>
      <c r="O82" s="24">
        <v>75.808723958345396</v>
      </c>
      <c r="P82" s="24">
        <v>78.005919842422912</v>
      </c>
      <c r="Q82" s="24">
        <v>79.863824800409958</v>
      </c>
      <c r="R82" s="24">
        <v>81.680887966356053</v>
      </c>
      <c r="S82" s="24">
        <v>83.029557390549058</v>
      </c>
    </row>
    <row r="83" spans="1:19" outlineLevel="1">
      <c r="A83" s="10" t="s">
        <v>139</v>
      </c>
      <c r="B83" s="10" t="str">
        <f t="shared" si="19"/>
        <v>Simétrico</v>
      </c>
      <c r="C83" s="10" t="str">
        <f t="shared" si="18"/>
        <v>Calidad Triple</v>
      </c>
      <c r="D83" s="22">
        <v>5</v>
      </c>
      <c r="E83" s="19" t="s">
        <v>34</v>
      </c>
      <c r="H83" s="19" t="s">
        <v>199</v>
      </c>
      <c r="J83" s="28">
        <f t="shared" si="20"/>
        <v>0.66152993854355946</v>
      </c>
      <c r="K83" s="28">
        <f t="shared" si="21"/>
        <v>1.42</v>
      </c>
      <c r="L83" s="28">
        <f t="shared" si="22"/>
        <v>1.785512716845804</v>
      </c>
      <c r="M83" s="25">
        <f t="shared" ref="M83:M103" si="23">J83*K83*L83</f>
        <v>1.677261567338123</v>
      </c>
      <c r="O83" s="24">
        <v>97.181153253738728</v>
      </c>
      <c r="P83" s="24">
        <v>99.997795175535842</v>
      </c>
      <c r="Q83" s="24">
        <v>102.37949133166993</v>
      </c>
      <c r="R83" s="24">
        <v>104.70883134402206</v>
      </c>
      <c r="S83" s="24">
        <v>106.43772537042921</v>
      </c>
    </row>
    <row r="84" spans="1:19" outlineLevel="1">
      <c r="A84" s="10" t="s">
        <v>139</v>
      </c>
      <c r="B84" s="10" t="str">
        <f t="shared" si="19"/>
        <v>Simétrico</v>
      </c>
      <c r="C84" s="10" t="str">
        <f t="shared" si="18"/>
        <v>Calidad Triple</v>
      </c>
      <c r="D84" s="22">
        <v>10</v>
      </c>
      <c r="E84" s="19" t="s">
        <v>34</v>
      </c>
      <c r="H84" s="19" t="s">
        <v>199</v>
      </c>
      <c r="J84" s="28">
        <f t="shared" si="20"/>
        <v>0.92663838733670956</v>
      </c>
      <c r="K84" s="28">
        <f t="shared" si="21"/>
        <v>1.42</v>
      </c>
      <c r="L84" s="28">
        <f t="shared" si="22"/>
        <v>1.785512716845804</v>
      </c>
      <c r="M84" s="25">
        <f t="shared" si="23"/>
        <v>2.3494249668001994</v>
      </c>
      <c r="O84" s="24">
        <v>136.1265482992747</v>
      </c>
      <c r="P84" s="24">
        <v>140.07196085893196</v>
      </c>
      <c r="Q84" s="24">
        <v>143.40812292304813</v>
      </c>
      <c r="R84" s="24">
        <v>146.67094709296697</v>
      </c>
      <c r="S84" s="24">
        <v>149.09269625224633</v>
      </c>
    </row>
    <row r="85" spans="1:19" outlineLevel="1">
      <c r="A85" s="10" t="s">
        <v>139</v>
      </c>
      <c r="B85" s="10" t="str">
        <f t="shared" si="19"/>
        <v>Simétrico</v>
      </c>
      <c r="C85" s="10" t="str">
        <f t="shared" si="18"/>
        <v>Calidad Triple</v>
      </c>
      <c r="D85" s="22">
        <v>15</v>
      </c>
      <c r="E85" s="19" t="s">
        <v>34</v>
      </c>
      <c r="H85" s="19" t="s">
        <v>199</v>
      </c>
      <c r="J85" s="28">
        <f t="shared" si="20"/>
        <v>1.1285631295963692</v>
      </c>
      <c r="K85" s="28">
        <f t="shared" si="21"/>
        <v>1.42</v>
      </c>
      <c r="L85" s="28">
        <f t="shared" si="22"/>
        <v>1.785512716845804</v>
      </c>
      <c r="M85" s="25">
        <f t="shared" si="23"/>
        <v>2.8613906239138149</v>
      </c>
      <c r="O85" s="24">
        <v>165.79002712301588</v>
      </c>
      <c r="P85" s="24">
        <v>170.59518866901351</v>
      </c>
      <c r="Q85" s="24">
        <v>174.65833730538824</v>
      </c>
      <c r="R85" s="24">
        <v>178.63216691017044</v>
      </c>
      <c r="S85" s="24">
        <v>181.58164196715464</v>
      </c>
    </row>
    <row r="86" spans="1:19" outlineLevel="1">
      <c r="A86" s="10" t="s">
        <v>139</v>
      </c>
      <c r="B86" s="10" t="str">
        <f t="shared" si="19"/>
        <v>Simétrico</v>
      </c>
      <c r="C86" s="10" t="str">
        <f t="shared" si="18"/>
        <v>Calidad Triple</v>
      </c>
      <c r="D86" s="22">
        <v>20</v>
      </c>
      <c r="E86" s="19" t="s">
        <v>34</v>
      </c>
      <c r="H86" s="19" t="s">
        <v>199</v>
      </c>
      <c r="J86" s="28">
        <f t="shared" si="20"/>
        <v>1.2979891775970445</v>
      </c>
      <c r="K86" s="28">
        <f t="shared" si="21"/>
        <v>1.42</v>
      </c>
      <c r="L86" s="28">
        <f t="shared" si="22"/>
        <v>1.785512716845804</v>
      </c>
      <c r="M86" s="25">
        <f t="shared" si="23"/>
        <v>3.2909581797574043</v>
      </c>
      <c r="O86" s="24">
        <v>190.6793295968823</v>
      </c>
      <c r="P86" s="24">
        <v>196.20586818364359</v>
      </c>
      <c r="Q86" s="24">
        <v>200.87899883861084</v>
      </c>
      <c r="R86" s="24">
        <v>205.44940140214916</v>
      </c>
      <c r="S86" s="24">
        <v>208.84166773015434</v>
      </c>
    </row>
    <row r="87" spans="1:19" outlineLevel="1">
      <c r="A87" s="10" t="s">
        <v>139</v>
      </c>
      <c r="B87" s="10" t="str">
        <f t="shared" si="19"/>
        <v>Simétrico</v>
      </c>
      <c r="C87" s="10" t="str">
        <f t="shared" si="18"/>
        <v>Calidad Triple</v>
      </c>
      <c r="D87" s="22">
        <v>30</v>
      </c>
      <c r="E87" s="19" t="s">
        <v>34</v>
      </c>
      <c r="H87" s="19" t="s">
        <v>199</v>
      </c>
      <c r="J87" s="28">
        <f t="shared" si="20"/>
        <v>1.5808353598013152</v>
      </c>
      <c r="K87" s="28">
        <f t="shared" si="21"/>
        <v>1.42</v>
      </c>
      <c r="L87" s="28">
        <f t="shared" si="22"/>
        <v>1.785512716845804</v>
      </c>
      <c r="M87" s="25">
        <f t="shared" si="23"/>
        <v>4.0080943261939597</v>
      </c>
      <c r="O87" s="24">
        <v>232.23046217380679</v>
      </c>
      <c r="P87" s="24">
        <v>238.96129457676449</v>
      </c>
      <c r="Q87" s="24">
        <v>244.65275203099387</v>
      </c>
      <c r="R87" s="24">
        <v>250.21909580771441</v>
      </c>
      <c r="S87" s="24">
        <v>254.35057444692904</v>
      </c>
    </row>
    <row r="88" spans="1:19" outlineLevel="1">
      <c r="A88" s="10" t="s">
        <v>139</v>
      </c>
      <c r="B88" s="10" t="str">
        <f t="shared" si="19"/>
        <v>Simétrico</v>
      </c>
      <c r="C88" s="10" t="str">
        <f t="shared" si="18"/>
        <v>Calidad Triple</v>
      </c>
      <c r="D88" s="22">
        <v>40</v>
      </c>
      <c r="E88" s="19" t="s">
        <v>34</v>
      </c>
      <c r="H88" s="19" t="s">
        <v>199</v>
      </c>
      <c r="J88" s="28">
        <f t="shared" si="20"/>
        <v>1.8181589800108939</v>
      </c>
      <c r="K88" s="28">
        <f t="shared" si="21"/>
        <v>1.42</v>
      </c>
      <c r="L88" s="28">
        <f t="shared" si="22"/>
        <v>1.785512716845804</v>
      </c>
      <c r="M88" s="25">
        <f t="shared" si="23"/>
        <v>4.6098112916807228</v>
      </c>
      <c r="O88" s="24">
        <v>267.09416487650844</v>
      </c>
      <c r="P88" s="24">
        <v>274.83546652472307</v>
      </c>
      <c r="Q88" s="24">
        <v>281.38135659202118</v>
      </c>
      <c r="R88" s="24">
        <v>287.78335023463819</v>
      </c>
      <c r="S88" s="24">
        <v>292.53506896488938</v>
      </c>
    </row>
    <row r="89" spans="1:19" outlineLevel="1">
      <c r="A89" s="10" t="s">
        <v>139</v>
      </c>
      <c r="B89" s="10" t="str">
        <f t="shared" si="19"/>
        <v>Simétrico</v>
      </c>
      <c r="C89" s="10" t="str">
        <f t="shared" si="18"/>
        <v>Calidad Triple</v>
      </c>
      <c r="D89" s="22">
        <v>50</v>
      </c>
      <c r="E89" s="19" t="s">
        <v>34</v>
      </c>
      <c r="H89" s="19" t="s">
        <v>199</v>
      </c>
      <c r="J89" s="28">
        <f t="shared" si="20"/>
        <v>2.0265135112179755</v>
      </c>
      <c r="K89" s="28">
        <f t="shared" si="21"/>
        <v>1.42</v>
      </c>
      <c r="L89" s="28">
        <f t="shared" si="22"/>
        <v>1.785512716845804</v>
      </c>
      <c r="M89" s="25">
        <f t="shared" si="23"/>
        <v>5.1380792160981423</v>
      </c>
      <c r="O89" s="24">
        <v>297.70220307493838</v>
      </c>
      <c r="P89" s="24">
        <v>306.33063026804712</v>
      </c>
      <c r="Q89" s="24">
        <v>313.6266559787623</v>
      </c>
      <c r="R89" s="24">
        <v>320.76229524800664</v>
      </c>
      <c r="S89" s="24">
        <v>326.0585439887542</v>
      </c>
    </row>
    <row r="90" spans="1:19" outlineLevel="1">
      <c r="A90" s="10" t="s">
        <v>139</v>
      </c>
      <c r="B90" s="10" t="str">
        <f t="shared" si="19"/>
        <v>Simétrico</v>
      </c>
      <c r="C90" s="10" t="str">
        <f t="shared" si="18"/>
        <v>Calidad Triple</v>
      </c>
      <c r="D90" s="22">
        <v>60</v>
      </c>
      <c r="E90" s="19" t="s">
        <v>34</v>
      </c>
      <c r="H90" s="19" t="s">
        <v>199</v>
      </c>
      <c r="J90" s="28">
        <f t="shared" si="20"/>
        <v>2.2143559090858629</v>
      </c>
      <c r="K90" s="28">
        <f t="shared" si="21"/>
        <v>1.42</v>
      </c>
      <c r="L90" s="28">
        <f t="shared" si="22"/>
        <v>1.785512716845804</v>
      </c>
      <c r="M90" s="25">
        <f t="shared" si="23"/>
        <v>5.6143401021195523</v>
      </c>
      <c r="O90" s="24">
        <v>325.29693430500038</v>
      </c>
      <c r="P90" s="24">
        <v>334.72515110958221</v>
      </c>
      <c r="Q90" s="24">
        <v>342.69746294265485</v>
      </c>
      <c r="R90" s="24">
        <v>350.49452173031608</v>
      </c>
      <c r="S90" s="24">
        <v>356.28169246968815</v>
      </c>
    </row>
    <row r="91" spans="1:19" outlineLevel="1">
      <c r="A91" s="10" t="s">
        <v>139</v>
      </c>
      <c r="B91" s="10" t="str">
        <f t="shared" si="19"/>
        <v>Simétrico</v>
      </c>
      <c r="C91" s="10" t="str">
        <f t="shared" si="18"/>
        <v>Calidad Triple</v>
      </c>
      <c r="D91" s="22">
        <v>70</v>
      </c>
      <c r="E91" s="19" t="s">
        <v>34</v>
      </c>
      <c r="H91" s="19" t="s">
        <v>199</v>
      </c>
      <c r="J91" s="28">
        <f t="shared" si="20"/>
        <v>2.3866951719245444</v>
      </c>
      <c r="K91" s="28">
        <f t="shared" si="21"/>
        <v>1.42</v>
      </c>
      <c r="L91" s="28">
        <f t="shared" si="22"/>
        <v>1.785512716845804</v>
      </c>
      <c r="M91" s="25">
        <f t="shared" si="23"/>
        <v>6.0512939046021739</v>
      </c>
      <c r="O91" s="24">
        <v>350.61419863083773</v>
      </c>
      <c r="P91" s="24">
        <v>360.77619627314215</v>
      </c>
      <c r="Q91" s="24">
        <v>369.36897852779163</v>
      </c>
      <c r="R91" s="24">
        <v>377.77286811363751</v>
      </c>
      <c r="S91" s="24">
        <v>384.01044374729634</v>
      </c>
    </row>
    <row r="92" spans="1:19" outlineLevel="1">
      <c r="A92" s="10" t="s">
        <v>139</v>
      </c>
      <c r="B92" s="10" t="str">
        <f t="shared" si="19"/>
        <v>Simétrico</v>
      </c>
      <c r="C92" s="10" t="str">
        <f t="shared" si="18"/>
        <v>Calidad Triple</v>
      </c>
      <c r="D92" s="22">
        <v>80</v>
      </c>
      <c r="E92" s="19" t="s">
        <v>34</v>
      </c>
      <c r="H92" s="19" t="s">
        <v>199</v>
      </c>
      <c r="J92" s="28">
        <f t="shared" si="20"/>
        <v>2.5467870870187617</v>
      </c>
      <c r="K92" s="28">
        <f t="shared" si="21"/>
        <v>1.42</v>
      </c>
      <c r="L92" s="28">
        <f t="shared" si="22"/>
        <v>1.785512716845804</v>
      </c>
      <c r="M92" s="25">
        <f t="shared" si="23"/>
        <v>6.457195437978366</v>
      </c>
      <c r="O92" s="24">
        <v>374.13228304241915</v>
      </c>
      <c r="P92" s="24">
        <v>384.97591514013146</v>
      </c>
      <c r="Q92" s="24">
        <v>394.14507387692095</v>
      </c>
      <c r="R92" s="24">
        <v>403.11266962594374</v>
      </c>
      <c r="S92" s="24">
        <v>409.76864197841445</v>
      </c>
    </row>
    <row r="93" spans="1:19" outlineLevel="1">
      <c r="A93" s="10" t="s">
        <v>139</v>
      </c>
      <c r="B93" s="10" t="str">
        <f t="shared" si="19"/>
        <v>Simétrico</v>
      </c>
      <c r="C93" s="10" t="str">
        <f t="shared" si="18"/>
        <v>Calidad Triple</v>
      </c>
      <c r="D93" s="22">
        <v>100</v>
      </c>
      <c r="E93" s="19" t="s">
        <v>34</v>
      </c>
      <c r="H93" s="19" t="s">
        <v>199</v>
      </c>
      <c r="J93" s="28">
        <f t="shared" si="20"/>
        <v>2.8386397992589538</v>
      </c>
      <c r="K93" s="28">
        <f t="shared" si="21"/>
        <v>1.42</v>
      </c>
      <c r="L93" s="28">
        <f t="shared" si="22"/>
        <v>1.785512716845804</v>
      </c>
      <c r="M93" s="25">
        <f t="shared" si="23"/>
        <v>7.1971669933725053</v>
      </c>
      <c r="O93" s="24">
        <v>417.00650762880321</v>
      </c>
      <c r="P93" s="24">
        <v>429.092781270594</v>
      </c>
      <c r="Q93" s="24">
        <v>439.31269287947595</v>
      </c>
      <c r="R93" s="24">
        <v>449.30794310144864</v>
      </c>
      <c r="S93" s="24">
        <v>456.7266661344006</v>
      </c>
    </row>
    <row r="94" spans="1:19" outlineLevel="1">
      <c r="A94" s="10" t="s">
        <v>139</v>
      </c>
      <c r="B94" s="10" t="str">
        <f t="shared" si="19"/>
        <v>Simétrico</v>
      </c>
      <c r="C94" s="10" t="str">
        <f t="shared" si="18"/>
        <v>Calidad Triple</v>
      </c>
      <c r="D94" s="22">
        <v>120</v>
      </c>
      <c r="E94" s="19" t="s">
        <v>34</v>
      </c>
      <c r="H94" s="19" t="s">
        <v>199</v>
      </c>
      <c r="J94" s="28">
        <f t="shared" si="20"/>
        <v>3.1017601306183762</v>
      </c>
      <c r="K94" s="28">
        <f t="shared" si="21"/>
        <v>1.42</v>
      </c>
      <c r="L94" s="28">
        <f t="shared" si="22"/>
        <v>1.785512716845804</v>
      </c>
      <c r="M94" s="25">
        <f t="shared" si="23"/>
        <v>7.8642896641106663</v>
      </c>
      <c r="O94" s="24">
        <v>455.65984099465334</v>
      </c>
      <c r="P94" s="24">
        <v>468.86642032875454</v>
      </c>
      <c r="Q94" s="24">
        <v>480.03364005672046</v>
      </c>
      <c r="R94" s="24">
        <v>490.95537399498301</v>
      </c>
      <c r="S94" s="24">
        <v>499.06175625937522</v>
      </c>
    </row>
    <row r="95" spans="1:19" outlineLevel="1">
      <c r="A95" s="10" t="s">
        <v>139</v>
      </c>
      <c r="B95" s="10" t="str">
        <f t="shared" si="19"/>
        <v>Simétrico</v>
      </c>
      <c r="C95" s="10" t="str">
        <f t="shared" si="18"/>
        <v>Calidad Triple</v>
      </c>
      <c r="D95" s="22">
        <v>150</v>
      </c>
      <c r="E95" s="19" t="s">
        <v>34</v>
      </c>
      <c r="H95" s="19" t="s">
        <v>199</v>
      </c>
      <c r="J95" s="28">
        <f t="shared" si="20"/>
        <v>3.4572107732942632</v>
      </c>
      <c r="K95" s="28">
        <f t="shared" si="21"/>
        <v>1.42</v>
      </c>
      <c r="L95" s="28">
        <f t="shared" si="22"/>
        <v>1.785512716845804</v>
      </c>
      <c r="M95" s="25">
        <f t="shared" si="23"/>
        <v>8.7655091967571757</v>
      </c>
      <c r="O95" s="24">
        <v>507.8768328001583</v>
      </c>
      <c r="P95" s="24">
        <v>522.59683899970844</v>
      </c>
      <c r="Q95" s="24">
        <v>535.04378225949279</v>
      </c>
      <c r="R95" s="24">
        <v>547.21710793406294</v>
      </c>
      <c r="S95" s="24">
        <v>556.25245267921287</v>
      </c>
    </row>
    <row r="96" spans="1:19" outlineLevel="1">
      <c r="A96" s="10" t="s">
        <v>139</v>
      </c>
      <c r="B96" s="10" t="str">
        <f t="shared" si="19"/>
        <v>Simétrico</v>
      </c>
      <c r="C96" s="10" t="str">
        <f t="shared" si="18"/>
        <v>Calidad Triple</v>
      </c>
      <c r="D96" s="22">
        <v>200</v>
      </c>
      <c r="E96" s="19" t="s">
        <v>34</v>
      </c>
      <c r="H96" s="19" t="s">
        <v>199</v>
      </c>
      <c r="J96" s="28">
        <f t="shared" si="20"/>
        <v>3.9762260973498145</v>
      </c>
      <c r="K96" s="28">
        <f t="shared" si="21"/>
        <v>1.42</v>
      </c>
      <c r="L96" s="28">
        <f t="shared" si="22"/>
        <v>1.785512716845804</v>
      </c>
      <c r="M96" s="25">
        <f t="shared" si="23"/>
        <v>10.081435211858603</v>
      </c>
      <c r="O96" s="24">
        <v>584.12207101133902</v>
      </c>
      <c r="P96" s="24">
        <v>601.051924769729</v>
      </c>
      <c r="Q96" s="24">
        <v>615.36747099100489</v>
      </c>
      <c r="R96" s="24">
        <v>629.3683226638816</v>
      </c>
      <c r="S96" s="24">
        <v>639.7601026073371</v>
      </c>
    </row>
    <row r="97" spans="1:19" outlineLevel="1">
      <c r="A97" s="10" t="s">
        <v>139</v>
      </c>
      <c r="B97" s="10" t="str">
        <f t="shared" si="19"/>
        <v>Simétrico</v>
      </c>
      <c r="C97" s="10" t="str">
        <f t="shared" si="18"/>
        <v>Calidad Triple</v>
      </c>
      <c r="D97" s="22">
        <v>250</v>
      </c>
      <c r="E97" s="19" t="s">
        <v>34</v>
      </c>
      <c r="H97" s="19" t="s">
        <v>199</v>
      </c>
      <c r="J97" s="28">
        <f t="shared" si="20"/>
        <v>4.4318874193766264</v>
      </c>
      <c r="K97" s="28">
        <f t="shared" si="21"/>
        <v>1.42</v>
      </c>
      <c r="L97" s="28">
        <f t="shared" si="22"/>
        <v>1.785512716845804</v>
      </c>
      <c r="M97" s="25">
        <f t="shared" si="23"/>
        <v>11.236731712634777</v>
      </c>
      <c r="O97" s="24">
        <v>651.06037597328896</v>
      </c>
      <c r="P97" s="24">
        <v>669.93033056005254</v>
      </c>
      <c r="Q97" s="24">
        <v>685.88638729482</v>
      </c>
      <c r="R97" s="24">
        <v>701.49168660889518</v>
      </c>
      <c r="S97" s="24">
        <v>713.07432745193648</v>
      </c>
    </row>
    <row r="98" spans="1:19" outlineLevel="1">
      <c r="A98" s="10" t="s">
        <v>139</v>
      </c>
      <c r="B98" s="10" t="str">
        <f t="shared" si="19"/>
        <v>Simétrico</v>
      </c>
      <c r="C98" s="10" t="str">
        <f t="shared" si="18"/>
        <v>Calidad Triple</v>
      </c>
      <c r="D98" s="22">
        <v>300</v>
      </c>
      <c r="E98" s="19" t="s">
        <v>34</v>
      </c>
      <c r="H98" s="19" t="s">
        <v>199</v>
      </c>
      <c r="J98" s="28">
        <f t="shared" si="20"/>
        <v>4.8426896939866175</v>
      </c>
      <c r="K98" s="28">
        <f t="shared" si="21"/>
        <v>1.42</v>
      </c>
      <c r="L98" s="28">
        <f t="shared" si="22"/>
        <v>1.785512716845804</v>
      </c>
      <c r="M98" s="25">
        <f t="shared" si="23"/>
        <v>12.278291325938733</v>
      </c>
      <c r="O98" s="24">
        <v>711.40872376500317</v>
      </c>
      <c r="P98" s="24">
        <v>732.02777970125896</v>
      </c>
      <c r="Q98" s="24">
        <v>749.46284160474772</v>
      </c>
      <c r="R98" s="24">
        <v>766.51463354094221</v>
      </c>
      <c r="S98" s="24">
        <v>779.17089714423435</v>
      </c>
    </row>
    <row r="99" spans="1:19" outlineLevel="1">
      <c r="A99" s="10" t="s">
        <v>139</v>
      </c>
      <c r="B99" s="10" t="str">
        <f t="shared" si="19"/>
        <v>Simétrico</v>
      </c>
      <c r="C99" s="10" t="str">
        <f t="shared" si="18"/>
        <v>Calidad Triple</v>
      </c>
      <c r="D99" s="22">
        <v>350</v>
      </c>
      <c r="E99" s="19" t="s">
        <v>34</v>
      </c>
      <c r="H99" s="19" t="s">
        <v>199</v>
      </c>
      <c r="J99" s="28">
        <f t="shared" si="20"/>
        <v>5.2195873591693909</v>
      </c>
      <c r="K99" s="28">
        <f t="shared" si="21"/>
        <v>1.42</v>
      </c>
      <c r="L99" s="28">
        <f t="shared" si="22"/>
        <v>1.785512716845804</v>
      </c>
      <c r="M99" s="25">
        <f t="shared" si="23"/>
        <v>13.233888241208067</v>
      </c>
      <c r="O99" s="24">
        <v>766.776361156809</v>
      </c>
      <c r="P99" s="24">
        <v>789.00016043441451</v>
      </c>
      <c r="Q99" s="24">
        <v>807.79216125800417</v>
      </c>
      <c r="R99" s="24">
        <v>826.17106291504547</v>
      </c>
      <c r="S99" s="24">
        <v>839.81234032336033</v>
      </c>
    </row>
    <row r="100" spans="1:19" outlineLevel="1">
      <c r="A100" s="10" t="s">
        <v>139</v>
      </c>
      <c r="B100" s="10" t="str">
        <f t="shared" si="19"/>
        <v>Simétrico</v>
      </c>
      <c r="C100" s="10" t="str">
        <f t="shared" si="18"/>
        <v>Calidad Triple</v>
      </c>
      <c r="D100" s="22">
        <v>400</v>
      </c>
      <c r="E100" s="19" t="s">
        <v>34</v>
      </c>
      <c r="H100" s="19" t="s">
        <v>199</v>
      </c>
      <c r="J100" s="28">
        <f t="shared" si="20"/>
        <v>5.5697006648653096</v>
      </c>
      <c r="K100" s="28">
        <f t="shared" si="21"/>
        <v>1.42</v>
      </c>
      <c r="L100" s="28">
        <f t="shared" si="22"/>
        <v>1.785512716845804</v>
      </c>
      <c r="M100" s="25">
        <f t="shared" si="23"/>
        <v>14.121575339920986</v>
      </c>
      <c r="O100" s="24">
        <v>818.2092787537315</v>
      </c>
      <c r="P100" s="24">
        <v>841.92377974677743</v>
      </c>
      <c r="Q100" s="24">
        <v>861.97628816919666</v>
      </c>
      <c r="R100" s="24">
        <v>881.58798804790251</v>
      </c>
      <c r="S100" s="24">
        <v>896.14427892350807</v>
      </c>
    </row>
    <row r="101" spans="1:19" outlineLevel="1">
      <c r="A101" s="10" t="s">
        <v>139</v>
      </c>
      <c r="B101" s="10" t="str">
        <f t="shared" si="19"/>
        <v>Simétrico</v>
      </c>
      <c r="C101" s="10" t="str">
        <f t="shared" si="18"/>
        <v>Calidad Triple</v>
      </c>
      <c r="D101" s="22">
        <v>500</v>
      </c>
      <c r="E101" s="19" t="s">
        <v>34</v>
      </c>
      <c r="H101" s="19" t="s">
        <v>199</v>
      </c>
      <c r="J101" s="28">
        <f t="shared" si="20"/>
        <v>6.2079684861890678</v>
      </c>
      <c r="K101" s="28">
        <f t="shared" si="21"/>
        <v>1.42</v>
      </c>
      <c r="L101" s="28">
        <f t="shared" si="22"/>
        <v>1.785512716845804</v>
      </c>
      <c r="M101" s="25">
        <f t="shared" si="23"/>
        <v>15.739857482573377</v>
      </c>
      <c r="O101" s="24">
        <v>911.97314240827086</v>
      </c>
      <c r="P101" s="24">
        <v>938.40524059250765</v>
      </c>
      <c r="Q101" s="24">
        <v>960.75569492494526</v>
      </c>
      <c r="R101" s="24">
        <v>982.61482562753713</v>
      </c>
      <c r="S101" s="24">
        <v>998.83921549494949</v>
      </c>
    </row>
    <row r="102" spans="1:19" outlineLevel="1">
      <c r="A102" s="10" t="s">
        <v>139</v>
      </c>
      <c r="B102" s="10" t="str">
        <f t="shared" si="19"/>
        <v>Simétrico</v>
      </c>
      <c r="C102" s="10" t="str">
        <f t="shared" si="18"/>
        <v>Calidad Triple</v>
      </c>
      <c r="D102" s="22">
        <v>750</v>
      </c>
      <c r="E102" s="19" t="s">
        <v>34</v>
      </c>
      <c r="H102" s="19" t="s">
        <v>199</v>
      </c>
      <c r="J102" s="28">
        <f t="shared" si="20"/>
        <v>7.5607534060245989</v>
      </c>
      <c r="K102" s="28">
        <f t="shared" si="21"/>
        <v>1.42</v>
      </c>
      <c r="L102" s="28">
        <f t="shared" si="22"/>
        <v>1.785512716845804</v>
      </c>
      <c r="M102" s="25">
        <f t="shared" si="23"/>
        <v>19.169746324656849</v>
      </c>
      <c r="O102" s="24">
        <v>1110.7021657738958</v>
      </c>
      <c r="P102" s="24">
        <v>1142.8941101788078</v>
      </c>
      <c r="Q102" s="24">
        <v>1170.1149754419159</v>
      </c>
      <c r="R102" s="24">
        <v>1196.7374522280079</v>
      </c>
      <c r="S102" s="24">
        <v>1216.4973158973567</v>
      </c>
    </row>
    <row r="103" spans="1:19" outlineLevel="1">
      <c r="A103" s="10" t="s">
        <v>139</v>
      </c>
      <c r="B103" s="10" t="str">
        <f t="shared" si="19"/>
        <v>Simétrico</v>
      </c>
      <c r="C103" s="10" t="str">
        <f t="shared" si="18"/>
        <v>Calidad Triple</v>
      </c>
      <c r="D103" s="22">
        <v>1000</v>
      </c>
      <c r="E103" s="19" t="s">
        <v>34</v>
      </c>
      <c r="H103" s="19" t="s">
        <v>199</v>
      </c>
      <c r="J103" s="28">
        <f t="shared" si="20"/>
        <v>8.6958149155642026</v>
      </c>
      <c r="K103" s="28">
        <f t="shared" si="21"/>
        <v>1.42</v>
      </c>
      <c r="L103" s="28">
        <f t="shared" si="22"/>
        <v>1.785512716845804</v>
      </c>
      <c r="M103" s="25">
        <f t="shared" si="23"/>
        <v>22.047613123409771</v>
      </c>
      <c r="O103" s="24">
        <v>1277.4468285382777</v>
      </c>
      <c r="P103" s="24">
        <v>1314.4716030923835</v>
      </c>
      <c r="Q103" s="24">
        <v>1345.7790130101419</v>
      </c>
      <c r="R103" s="24">
        <v>1376.3982011113292</v>
      </c>
      <c r="S103" s="24">
        <v>1399.1245232115211</v>
      </c>
    </row>
    <row r="104" spans="1:19">
      <c r="A104" s="124"/>
      <c r="B104" s="124"/>
      <c r="C104" s="124"/>
    </row>
    <row r="105" spans="1:19" s="3" customFormat="1" ht="12">
      <c r="A105" s="124"/>
      <c r="B105" s="124"/>
      <c r="C105" s="125" t="s">
        <v>149</v>
      </c>
      <c r="D105" s="2"/>
      <c r="E105" s="2"/>
      <c r="F105" s="2"/>
      <c r="G105" s="2"/>
      <c r="H105"/>
      <c r="I105" s="2"/>
      <c r="J105" s="2"/>
      <c r="K105" s="2"/>
      <c r="L105" s="2"/>
      <c r="M105" s="2"/>
      <c r="N105" s="2"/>
      <c r="O105" s="17"/>
      <c r="P105" s="17"/>
      <c r="Q105" s="17"/>
      <c r="R105" s="17"/>
      <c r="S105" s="17"/>
    </row>
    <row r="106" spans="1:19" s="3" customFormat="1" ht="12">
      <c r="A106" s="124"/>
      <c r="B106" s="124"/>
      <c r="C106" s="125"/>
      <c r="D106" s="23" t="s">
        <v>153</v>
      </c>
      <c r="E106" s="2"/>
      <c r="F106" s="2"/>
      <c r="G106" s="2"/>
      <c r="H106" s="16"/>
      <c r="I106" s="2"/>
      <c r="J106" s="2"/>
      <c r="K106" s="2"/>
      <c r="L106" s="2"/>
      <c r="M106" s="2"/>
      <c r="N106" s="2"/>
      <c r="O106" s="17"/>
      <c r="P106" s="17"/>
      <c r="Q106" s="17"/>
      <c r="R106" s="17"/>
      <c r="S106" s="17"/>
    </row>
    <row r="107" spans="1:19" s="3" customFormat="1">
      <c r="A107" s="10" t="s">
        <v>139</v>
      </c>
      <c r="B107" s="10" t="str">
        <f t="shared" ref="B107:B129" si="24">+IF(D106="Calidad best effort",C105,B106)</f>
        <v>Asimétrico</v>
      </c>
      <c r="C107" s="10" t="str">
        <f t="shared" ref="C107:C129" si="25">+IF(D107=2,D106,C106)</f>
        <v>Calidad Best Effort</v>
      </c>
      <c r="D107" s="22">
        <f t="array" ref="D107:D129">vel.SAIB</f>
        <v>2</v>
      </c>
      <c r="E107" s="2"/>
      <c r="F107" s="2"/>
      <c r="G107" s="2"/>
      <c r="H107" s="16"/>
      <c r="I107" s="2"/>
      <c r="J107" s="28">
        <f>INDEX(factor.vel.SAIB,MATCH(D107,vel.SAIB,0))</f>
        <v>0.42371230003293037</v>
      </c>
      <c r="K107" s="28">
        <f>INDEX(factor.calidad.SAIB,MATCH(C107,calidad.SAIB,0))</f>
        <v>1</v>
      </c>
      <c r="L107" s="28">
        <f>INDEX(factor.simetria.SAIB,MATCH(B107,simetria.SAIB,0))</f>
        <v>1</v>
      </c>
      <c r="M107" s="25">
        <f>J107*K107*L107</f>
        <v>0.42371230003293037</v>
      </c>
      <c r="N107"/>
      <c r="O107" s="24">
        <f t="array" ref="O107:S129">INDEX(costo.unitario,MATCH($A107:$A129,niveles.desagregacion,0),indice.tiempo)*M107:M129</f>
        <v>24.550046794635339</v>
      </c>
      <c r="P107" s="24">
        <v>25.261591046464748</v>
      </c>
      <c r="Q107" s="24">
        <v>25.863258655111341</v>
      </c>
      <c r="R107" s="24">
        <v>26.451699977211632</v>
      </c>
      <c r="S107" s="24">
        <v>26.888455745487391</v>
      </c>
    </row>
    <row r="108" spans="1:19">
      <c r="A108" s="10" t="s">
        <v>139</v>
      </c>
      <c r="B108" s="10" t="str">
        <f t="shared" si="24"/>
        <v>Asimétrico</v>
      </c>
      <c r="C108" s="10" t="str">
        <f t="shared" si="25"/>
        <v>Calidad Best Effort</v>
      </c>
      <c r="D108" s="22">
        <v>3</v>
      </c>
      <c r="E108" s="19" t="s">
        <v>34</v>
      </c>
      <c r="H108" s="19" t="s">
        <v>199</v>
      </c>
      <c r="J108" s="28">
        <f t="shared" ref="J108:J129" si="26">INDEX(factor.vel.SAIB,MATCH(D108,vel.SAIB,0))</f>
        <v>0.51604389145588314</v>
      </c>
      <c r="K108" s="28">
        <f t="shared" ref="K108:K129" si="27">INDEX(factor.calidad.SAIB,MATCH(C108,calidad.SAIB,0))</f>
        <v>1</v>
      </c>
      <c r="L108" s="28">
        <f t="shared" ref="L108:L129" si="28">INDEX(factor.simetria.SAIB,MATCH(B108,simetria.SAIB,0))</f>
        <v>1</v>
      </c>
      <c r="M108" s="25">
        <f>J108*K108*L108</f>
        <v>0.51604389145588314</v>
      </c>
      <c r="O108" s="24">
        <v>29.899773224291671</v>
      </c>
      <c r="P108" s="24">
        <v>30.766370829856996</v>
      </c>
      <c r="Q108" s="24">
        <v>31.499148457754067</v>
      </c>
      <c r="R108" s="24">
        <v>32.215817645140127</v>
      </c>
      <c r="S108" s="24">
        <v>32.747747320675415</v>
      </c>
    </row>
    <row r="109" spans="1:19" outlineLevel="1">
      <c r="A109" s="10" t="s">
        <v>139</v>
      </c>
      <c r="B109" s="10" t="str">
        <f t="shared" si="24"/>
        <v>Asimétrico</v>
      </c>
      <c r="C109" s="10" t="str">
        <f t="shared" si="25"/>
        <v>Calidad Best Effort</v>
      </c>
      <c r="D109" s="22">
        <v>5</v>
      </c>
      <c r="E109" s="19" t="s">
        <v>34</v>
      </c>
      <c r="H109" s="19" t="s">
        <v>199</v>
      </c>
      <c r="J109" s="28">
        <f t="shared" si="26"/>
        <v>0.66152993854355946</v>
      </c>
      <c r="K109" s="28">
        <f t="shared" si="27"/>
        <v>1</v>
      </c>
      <c r="L109" s="28">
        <f t="shared" si="28"/>
        <v>1</v>
      </c>
      <c r="M109" s="25">
        <f t="shared" ref="M109:M129" si="29">J109*K109*L109</f>
        <v>0.66152993854355946</v>
      </c>
      <c r="O109" s="24">
        <v>38.32928840166884</v>
      </c>
      <c r="P109" s="24">
        <v>39.440202163547241</v>
      </c>
      <c r="Q109" s="24">
        <v>40.379568653830141</v>
      </c>
      <c r="R109" s="24">
        <v>41.298285319868022</v>
      </c>
      <c r="S109" s="24">
        <v>41.980179653649586</v>
      </c>
    </row>
    <row r="110" spans="1:19" outlineLevel="1">
      <c r="A110" s="10" t="s">
        <v>139</v>
      </c>
      <c r="B110" s="10" t="str">
        <f t="shared" si="24"/>
        <v>Asimétrico</v>
      </c>
      <c r="C110" s="10" t="str">
        <f t="shared" si="25"/>
        <v>Calidad Best Effort</v>
      </c>
      <c r="D110" s="22">
        <v>10</v>
      </c>
      <c r="E110" s="19" t="s">
        <v>34</v>
      </c>
      <c r="H110" s="19" t="s">
        <v>199</v>
      </c>
      <c r="J110" s="28">
        <f t="shared" si="26"/>
        <v>0.92663838733670956</v>
      </c>
      <c r="K110" s="28">
        <f t="shared" si="27"/>
        <v>1</v>
      </c>
      <c r="L110" s="28">
        <f t="shared" si="28"/>
        <v>1</v>
      </c>
      <c r="M110" s="25">
        <f t="shared" si="29"/>
        <v>0.92663838733670956</v>
      </c>
      <c r="O110" s="24">
        <v>53.689769612667895</v>
      </c>
      <c r="P110" s="24">
        <v>55.245882611942797</v>
      </c>
      <c r="Q110" s="24">
        <v>56.561700686012585</v>
      </c>
      <c r="R110" s="24">
        <v>57.848593508597432</v>
      </c>
      <c r="S110" s="24">
        <v>58.803757332596881</v>
      </c>
    </row>
    <row r="111" spans="1:19" outlineLevel="1">
      <c r="A111" s="10" t="s">
        <v>139</v>
      </c>
      <c r="B111" s="10" t="str">
        <f t="shared" si="24"/>
        <v>Asimétrico</v>
      </c>
      <c r="C111" s="10" t="str">
        <f t="shared" si="25"/>
        <v>Calidad Best Effort</v>
      </c>
      <c r="D111" s="22">
        <v>15</v>
      </c>
      <c r="E111" s="19" t="s">
        <v>34</v>
      </c>
      <c r="H111" s="19" t="s">
        <v>199</v>
      </c>
      <c r="J111" s="28">
        <f t="shared" si="26"/>
        <v>1.1285631295963692</v>
      </c>
      <c r="K111" s="28">
        <f t="shared" si="27"/>
        <v>1</v>
      </c>
      <c r="L111" s="28">
        <f t="shared" si="28"/>
        <v>1</v>
      </c>
      <c r="M111" s="25">
        <f t="shared" si="29"/>
        <v>1.1285631295963692</v>
      </c>
      <c r="O111" s="24">
        <v>65.389363585002542</v>
      </c>
      <c r="P111" s="24">
        <v>67.284570799021338</v>
      </c>
      <c r="Q111" s="24">
        <v>68.88712016881351</v>
      </c>
      <c r="R111" s="24">
        <v>70.454441155251047</v>
      </c>
      <c r="S111" s="24">
        <v>71.617745729312858</v>
      </c>
    </row>
    <row r="112" spans="1:19" outlineLevel="1">
      <c r="A112" s="10" t="s">
        <v>139</v>
      </c>
      <c r="B112" s="10" t="str">
        <f t="shared" si="24"/>
        <v>Asimétrico</v>
      </c>
      <c r="C112" s="10" t="str">
        <f t="shared" si="25"/>
        <v>Calidad Best Effort</v>
      </c>
      <c r="D112" s="22">
        <v>20</v>
      </c>
      <c r="E112" s="19" t="s">
        <v>34</v>
      </c>
      <c r="H112" s="19" t="s">
        <v>199</v>
      </c>
      <c r="J112" s="28">
        <f t="shared" si="26"/>
        <v>1.2979891775970445</v>
      </c>
      <c r="K112" s="28">
        <f t="shared" si="27"/>
        <v>1</v>
      </c>
      <c r="L112" s="28">
        <f t="shared" si="28"/>
        <v>1</v>
      </c>
      <c r="M112" s="25">
        <f t="shared" si="29"/>
        <v>1.2979891775970445</v>
      </c>
      <c r="O112" s="24">
        <v>75.205971236759282</v>
      </c>
      <c r="P112" s="24">
        <v>77.385697287157583</v>
      </c>
      <c r="Q112" s="24">
        <v>79.228830102686601</v>
      </c>
      <c r="R112" s="24">
        <v>81.031445857947219</v>
      </c>
      <c r="S112" s="24">
        <v>82.369392055003473</v>
      </c>
    </row>
    <row r="113" spans="1:19" outlineLevel="1">
      <c r="A113" s="10" t="s">
        <v>139</v>
      </c>
      <c r="B113" s="10" t="str">
        <f t="shared" si="24"/>
        <v>Asimétrico</v>
      </c>
      <c r="C113" s="10" t="str">
        <f t="shared" si="25"/>
        <v>Calidad Best Effort</v>
      </c>
      <c r="D113" s="22">
        <v>30</v>
      </c>
      <c r="E113" s="19" t="s">
        <v>34</v>
      </c>
      <c r="H113" s="19" t="s">
        <v>199</v>
      </c>
      <c r="J113" s="28">
        <f t="shared" si="26"/>
        <v>1.5808353598013152</v>
      </c>
      <c r="K113" s="28">
        <f t="shared" si="27"/>
        <v>1</v>
      </c>
      <c r="L113" s="28">
        <f t="shared" si="28"/>
        <v>1</v>
      </c>
      <c r="M113" s="25">
        <f t="shared" si="29"/>
        <v>1.5808353598013152</v>
      </c>
      <c r="O113" s="24">
        <v>91.594183257649703</v>
      </c>
      <c r="P113" s="24">
        <v>94.248895696415076</v>
      </c>
      <c r="Q113" s="24">
        <v>96.493667515693645</v>
      </c>
      <c r="R113" s="24">
        <v>98.689093159631952</v>
      </c>
      <c r="S113" s="24">
        <v>100.31859261488461</v>
      </c>
    </row>
    <row r="114" spans="1:19" outlineLevel="1">
      <c r="A114" s="10" t="s">
        <v>139</v>
      </c>
      <c r="B114" s="10" t="str">
        <f t="shared" si="24"/>
        <v>Asimétrico</v>
      </c>
      <c r="C114" s="10" t="str">
        <f t="shared" si="25"/>
        <v>Calidad Best Effort</v>
      </c>
      <c r="D114" s="22">
        <v>40</v>
      </c>
      <c r="E114" s="19" t="s">
        <v>34</v>
      </c>
      <c r="H114" s="19" t="s">
        <v>199</v>
      </c>
      <c r="J114" s="28">
        <f t="shared" si="26"/>
        <v>1.8181589800108939</v>
      </c>
      <c r="K114" s="28">
        <f t="shared" si="27"/>
        <v>1</v>
      </c>
      <c r="L114" s="28">
        <f t="shared" si="28"/>
        <v>1</v>
      </c>
      <c r="M114" s="25">
        <f t="shared" si="29"/>
        <v>1.8181589800108939</v>
      </c>
      <c r="O114" s="24">
        <v>105.34480126228307</v>
      </c>
      <c r="P114" s="24">
        <v>108.39805360128345</v>
      </c>
      <c r="Q114" s="24">
        <v>110.97982280070829</v>
      </c>
      <c r="R114" s="24">
        <v>113.5048377080003</v>
      </c>
      <c r="S114" s="24">
        <v>115.37896650270466</v>
      </c>
    </row>
    <row r="115" spans="1:19" outlineLevel="1">
      <c r="A115" s="10" t="s">
        <v>139</v>
      </c>
      <c r="B115" s="10" t="str">
        <f t="shared" si="24"/>
        <v>Asimétrico</v>
      </c>
      <c r="C115" s="10" t="str">
        <f t="shared" si="25"/>
        <v>Calidad Best Effort</v>
      </c>
      <c r="D115" s="22">
        <v>50</v>
      </c>
      <c r="E115" s="19" t="s">
        <v>34</v>
      </c>
      <c r="H115" s="19" t="s">
        <v>199</v>
      </c>
      <c r="J115" s="28">
        <f t="shared" si="26"/>
        <v>2.0265135112179755</v>
      </c>
      <c r="K115" s="28">
        <f t="shared" si="27"/>
        <v>1</v>
      </c>
      <c r="L115" s="28">
        <f t="shared" si="28"/>
        <v>1</v>
      </c>
      <c r="M115" s="25">
        <f t="shared" si="29"/>
        <v>2.0265135112179755</v>
      </c>
      <c r="O115" s="24">
        <v>117.41693957549847</v>
      </c>
      <c r="P115" s="24">
        <v>120.82008373735009</v>
      </c>
      <c r="Q115" s="24">
        <v>123.69771447426702</v>
      </c>
      <c r="R115" s="24">
        <v>126.51208707969417</v>
      </c>
      <c r="S115" s="24">
        <v>128.60098434664729</v>
      </c>
    </row>
    <row r="116" spans="1:19" outlineLevel="1">
      <c r="A116" s="10" t="s">
        <v>139</v>
      </c>
      <c r="B116" s="10" t="str">
        <f t="shared" si="24"/>
        <v>Asimétrico</v>
      </c>
      <c r="C116" s="10" t="str">
        <f t="shared" si="25"/>
        <v>Calidad Best Effort</v>
      </c>
      <c r="D116" s="22">
        <v>60</v>
      </c>
      <c r="E116" s="19" t="s">
        <v>34</v>
      </c>
      <c r="H116" s="19" t="s">
        <v>199</v>
      </c>
      <c r="J116" s="28">
        <f t="shared" si="26"/>
        <v>2.2143559090858629</v>
      </c>
      <c r="K116" s="28">
        <f t="shared" si="27"/>
        <v>1</v>
      </c>
      <c r="L116" s="28">
        <f t="shared" si="28"/>
        <v>1</v>
      </c>
      <c r="M116" s="25">
        <f t="shared" si="29"/>
        <v>2.2143559090858629</v>
      </c>
      <c r="O116" s="24">
        <v>128.30059732467106</v>
      </c>
      <c r="P116" s="24">
        <v>132.01918708119237</v>
      </c>
      <c r="Q116" s="24">
        <v>135.16355231299846</v>
      </c>
      <c r="R116" s="24">
        <v>138.23879586538484</v>
      </c>
      <c r="S116" s="24">
        <v>140.52131803014996</v>
      </c>
    </row>
    <row r="117" spans="1:19" outlineLevel="1">
      <c r="A117" s="10" t="s">
        <v>139</v>
      </c>
      <c r="B117" s="10" t="str">
        <f t="shared" si="24"/>
        <v>Asimétrico</v>
      </c>
      <c r="C117" s="10" t="str">
        <f t="shared" si="25"/>
        <v>Calidad Best Effort</v>
      </c>
      <c r="D117" s="22">
        <v>70</v>
      </c>
      <c r="E117" s="19" t="s">
        <v>34</v>
      </c>
      <c r="H117" s="19" t="s">
        <v>199</v>
      </c>
      <c r="J117" s="28">
        <f t="shared" si="26"/>
        <v>2.3866951719245444</v>
      </c>
      <c r="K117" s="28">
        <f t="shared" si="27"/>
        <v>1</v>
      </c>
      <c r="L117" s="28">
        <f t="shared" si="28"/>
        <v>1</v>
      </c>
      <c r="M117" s="25">
        <f t="shared" si="29"/>
        <v>2.3866951719245444</v>
      </c>
      <c r="O117" s="24">
        <v>138.28599771761168</v>
      </c>
      <c r="P117" s="24">
        <v>142.29399850097323</v>
      </c>
      <c r="Q117" s="24">
        <v>145.68308391706478</v>
      </c>
      <c r="R117" s="24">
        <v>148.9976680400853</v>
      </c>
      <c r="S117" s="24">
        <v>151.45783472246137</v>
      </c>
    </row>
    <row r="118" spans="1:19" outlineLevel="1">
      <c r="A118" s="10" t="s">
        <v>139</v>
      </c>
      <c r="B118" s="10" t="str">
        <f t="shared" si="24"/>
        <v>Asimétrico</v>
      </c>
      <c r="C118" s="10" t="str">
        <f t="shared" si="25"/>
        <v>Calidad Best Effort</v>
      </c>
      <c r="D118" s="22">
        <v>80</v>
      </c>
      <c r="E118" s="19" t="s">
        <v>34</v>
      </c>
      <c r="H118" s="19" t="s">
        <v>199</v>
      </c>
      <c r="J118" s="28">
        <f t="shared" si="26"/>
        <v>2.5467870870187617</v>
      </c>
      <c r="K118" s="28">
        <f t="shared" si="27"/>
        <v>1</v>
      </c>
      <c r="L118" s="28">
        <f t="shared" si="28"/>
        <v>1</v>
      </c>
      <c r="M118" s="25">
        <f t="shared" si="29"/>
        <v>2.5467870870187617</v>
      </c>
      <c r="O118" s="24">
        <v>147.5617822693001</v>
      </c>
      <c r="P118" s="24">
        <v>151.83862698742777</v>
      </c>
      <c r="Q118" s="24">
        <v>155.45504146550525</v>
      </c>
      <c r="R118" s="24">
        <v>158.99195734091597</v>
      </c>
      <c r="S118" s="24">
        <v>161.61714417344177</v>
      </c>
    </row>
    <row r="119" spans="1:19" outlineLevel="1">
      <c r="A119" s="10" t="s">
        <v>139</v>
      </c>
      <c r="B119" s="10" t="str">
        <f t="shared" si="24"/>
        <v>Asimétrico</v>
      </c>
      <c r="C119" s="10" t="str">
        <f t="shared" si="25"/>
        <v>Calidad Best Effort</v>
      </c>
      <c r="D119" s="22">
        <v>100</v>
      </c>
      <c r="E119" s="19" t="s">
        <v>34</v>
      </c>
      <c r="H119" s="19" t="s">
        <v>199</v>
      </c>
      <c r="J119" s="28">
        <f t="shared" si="26"/>
        <v>2.8386397992589538</v>
      </c>
      <c r="K119" s="28">
        <f t="shared" si="27"/>
        <v>1</v>
      </c>
      <c r="L119" s="28">
        <f t="shared" si="28"/>
        <v>1</v>
      </c>
      <c r="M119" s="25">
        <f t="shared" si="29"/>
        <v>2.8386397992589538</v>
      </c>
      <c r="O119" s="24">
        <v>164.47183595922391</v>
      </c>
      <c r="P119" s="24">
        <v>169.23879182059474</v>
      </c>
      <c r="Q119" s="24">
        <v>173.26963449307897</v>
      </c>
      <c r="R119" s="24">
        <v>177.21186830671294</v>
      </c>
      <c r="S119" s="24">
        <v>180.13789218255309</v>
      </c>
    </row>
    <row r="120" spans="1:19" outlineLevel="1">
      <c r="A120" s="10" t="s">
        <v>139</v>
      </c>
      <c r="B120" s="10" t="str">
        <f t="shared" si="24"/>
        <v>Asimétrico</v>
      </c>
      <c r="C120" s="10" t="str">
        <f t="shared" si="25"/>
        <v>Calidad Best Effort</v>
      </c>
      <c r="D120" s="22">
        <v>120</v>
      </c>
      <c r="E120" s="19" t="s">
        <v>34</v>
      </c>
      <c r="H120" s="19" t="s">
        <v>199</v>
      </c>
      <c r="J120" s="28">
        <f t="shared" si="26"/>
        <v>3.1017601306183762</v>
      </c>
      <c r="K120" s="28">
        <f t="shared" si="27"/>
        <v>1</v>
      </c>
      <c r="L120" s="28">
        <f t="shared" si="28"/>
        <v>1</v>
      </c>
      <c r="M120" s="25">
        <f t="shared" si="29"/>
        <v>3.1017601306183762</v>
      </c>
      <c r="O120" s="24">
        <v>179.71712491352554</v>
      </c>
      <c r="P120" s="24">
        <v>184.92594134704331</v>
      </c>
      <c r="Q120" s="24">
        <v>189.33041249465799</v>
      </c>
      <c r="R120" s="24">
        <v>193.63806141577075</v>
      </c>
      <c r="S120" s="24">
        <v>196.83530546261588</v>
      </c>
    </row>
    <row r="121" spans="1:19" outlineLevel="1">
      <c r="A121" s="10" t="s">
        <v>139</v>
      </c>
      <c r="B121" s="10" t="str">
        <f t="shared" si="24"/>
        <v>Asimétrico</v>
      </c>
      <c r="C121" s="10" t="str">
        <f t="shared" si="25"/>
        <v>Calidad Best Effort</v>
      </c>
      <c r="D121" s="22">
        <v>150</v>
      </c>
      <c r="E121" s="19" t="s">
        <v>34</v>
      </c>
      <c r="H121" s="19" t="s">
        <v>199</v>
      </c>
      <c r="J121" s="28">
        <f t="shared" si="26"/>
        <v>3.4572107732942632</v>
      </c>
      <c r="K121" s="28">
        <f t="shared" si="27"/>
        <v>1</v>
      </c>
      <c r="L121" s="28">
        <f t="shared" si="28"/>
        <v>1</v>
      </c>
      <c r="M121" s="25">
        <f t="shared" si="29"/>
        <v>3.4572107732942632</v>
      </c>
      <c r="O121" s="24">
        <v>200.31206612764188</v>
      </c>
      <c r="P121" s="24">
        <v>206.11779433734705</v>
      </c>
      <c r="Q121" s="24">
        <v>211.02700216160312</v>
      </c>
      <c r="R121" s="24">
        <v>215.82829227769966</v>
      </c>
      <c r="S121" s="24">
        <v>219.39192908329633</v>
      </c>
    </row>
    <row r="122" spans="1:19" outlineLevel="1">
      <c r="A122" s="10" t="s">
        <v>139</v>
      </c>
      <c r="B122" s="10" t="str">
        <f t="shared" si="24"/>
        <v>Asimétrico</v>
      </c>
      <c r="C122" s="10" t="str">
        <f t="shared" si="25"/>
        <v>Calidad Best Effort</v>
      </c>
      <c r="D122" s="22">
        <v>200</v>
      </c>
      <c r="E122" s="19" t="s">
        <v>34</v>
      </c>
      <c r="H122" s="19" t="s">
        <v>199</v>
      </c>
      <c r="J122" s="28">
        <f t="shared" si="26"/>
        <v>3.9762260973498145</v>
      </c>
      <c r="K122" s="28">
        <f t="shared" si="27"/>
        <v>1</v>
      </c>
      <c r="L122" s="28">
        <f t="shared" si="28"/>
        <v>1</v>
      </c>
      <c r="M122" s="25">
        <f t="shared" si="29"/>
        <v>3.9762260973498145</v>
      </c>
      <c r="O122" s="24">
        <v>230.38400525168038</v>
      </c>
      <c r="P122" s="24">
        <v>237.06132102307399</v>
      </c>
      <c r="Q122" s="24">
        <v>242.70752588246725</v>
      </c>
      <c r="R122" s="24">
        <v>248.22961183917033</v>
      </c>
      <c r="S122" s="24">
        <v>252.32824122484354</v>
      </c>
    </row>
    <row r="123" spans="1:19" outlineLevel="1">
      <c r="A123" s="10" t="s">
        <v>139</v>
      </c>
      <c r="B123" s="10" t="str">
        <f t="shared" si="24"/>
        <v>Asimétrico</v>
      </c>
      <c r="C123" s="10" t="str">
        <f t="shared" si="25"/>
        <v>Calidad Best Effort</v>
      </c>
      <c r="D123" s="22">
        <v>250</v>
      </c>
      <c r="E123" s="19" t="s">
        <v>34</v>
      </c>
      <c r="H123" s="19" t="s">
        <v>199</v>
      </c>
      <c r="J123" s="28">
        <f t="shared" si="26"/>
        <v>4.4318874193766264</v>
      </c>
      <c r="K123" s="28">
        <f t="shared" si="27"/>
        <v>1</v>
      </c>
      <c r="L123" s="28">
        <f t="shared" si="28"/>
        <v>1</v>
      </c>
      <c r="M123" s="25">
        <f t="shared" si="29"/>
        <v>4.4318874193766264</v>
      </c>
      <c r="O123" s="24">
        <v>256.78519015330875</v>
      </c>
      <c r="P123" s="24">
        <v>264.22770248483044</v>
      </c>
      <c r="Q123" s="24">
        <v>270.52094227324352</v>
      </c>
      <c r="R123" s="24">
        <v>276.67583957562289</v>
      </c>
      <c r="S123" s="24">
        <v>281.24415726338196</v>
      </c>
    </row>
    <row r="124" spans="1:19" outlineLevel="1">
      <c r="A124" s="10" t="s">
        <v>139</v>
      </c>
      <c r="B124" s="10" t="str">
        <f t="shared" si="24"/>
        <v>Asimétrico</v>
      </c>
      <c r="C124" s="10" t="str">
        <f t="shared" si="25"/>
        <v>Calidad Best Effort</v>
      </c>
      <c r="D124" s="22">
        <v>300</v>
      </c>
      <c r="E124" s="19" t="s">
        <v>34</v>
      </c>
      <c r="H124" s="19" t="s">
        <v>199</v>
      </c>
      <c r="J124" s="28">
        <f t="shared" si="26"/>
        <v>4.8426896939866175</v>
      </c>
      <c r="K124" s="28">
        <f t="shared" si="27"/>
        <v>1</v>
      </c>
      <c r="L124" s="28">
        <f t="shared" si="28"/>
        <v>1</v>
      </c>
      <c r="M124" s="25">
        <f t="shared" si="29"/>
        <v>4.8426896939866175</v>
      </c>
      <c r="O124" s="24">
        <v>280.58722531781569</v>
      </c>
      <c r="P124" s="24">
        <v>288.71960196791974</v>
      </c>
      <c r="Q124" s="24">
        <v>295.59617724640935</v>
      </c>
      <c r="R124" s="24">
        <v>302.32158674202577</v>
      </c>
      <c r="S124" s="24">
        <v>307.31335275319384</v>
      </c>
    </row>
    <row r="125" spans="1:19" outlineLevel="1">
      <c r="A125" s="10" t="s">
        <v>139</v>
      </c>
      <c r="B125" s="10" t="str">
        <f t="shared" si="24"/>
        <v>Asimétrico</v>
      </c>
      <c r="C125" s="10" t="str">
        <f t="shared" si="25"/>
        <v>Calidad Best Effort</v>
      </c>
      <c r="D125" s="22">
        <v>350</v>
      </c>
      <c r="E125" s="19" t="s">
        <v>34</v>
      </c>
      <c r="H125" s="19" t="s">
        <v>199</v>
      </c>
      <c r="J125" s="28">
        <f t="shared" si="26"/>
        <v>5.2195873591693909</v>
      </c>
      <c r="K125" s="28">
        <f t="shared" si="27"/>
        <v>1</v>
      </c>
      <c r="L125" s="28">
        <f t="shared" si="28"/>
        <v>1</v>
      </c>
      <c r="M125" s="25">
        <f t="shared" si="29"/>
        <v>5.2195873591693909</v>
      </c>
      <c r="O125" s="24">
        <v>302.42481491884161</v>
      </c>
      <c r="P125" s="24">
        <v>311.19011954193087</v>
      </c>
      <c r="Q125" s="24">
        <v>318.60188607377177</v>
      </c>
      <c r="R125" s="24">
        <v>325.85072186685335</v>
      </c>
      <c r="S125" s="24">
        <v>331.23098787980433</v>
      </c>
    </row>
    <row r="126" spans="1:19" outlineLevel="1">
      <c r="A126" s="10" t="s">
        <v>139</v>
      </c>
      <c r="B126" s="10" t="str">
        <f t="shared" si="24"/>
        <v>Asimétrico</v>
      </c>
      <c r="C126" s="10" t="str">
        <f t="shared" si="25"/>
        <v>Calidad Best Effort</v>
      </c>
      <c r="D126" s="22">
        <v>400</v>
      </c>
      <c r="E126" s="19" t="s">
        <v>34</v>
      </c>
      <c r="H126" s="19" t="s">
        <v>199</v>
      </c>
      <c r="J126" s="28">
        <f t="shared" si="26"/>
        <v>5.5697006648653096</v>
      </c>
      <c r="K126" s="28">
        <f t="shared" si="27"/>
        <v>1</v>
      </c>
      <c r="L126" s="28">
        <f t="shared" si="28"/>
        <v>1</v>
      </c>
      <c r="M126" s="25">
        <f t="shared" si="29"/>
        <v>5.5697006648653096</v>
      </c>
      <c r="O126" s="24">
        <v>322.71050886162129</v>
      </c>
      <c r="P126" s="24">
        <v>332.06376221817322</v>
      </c>
      <c r="Q126" s="24">
        <v>339.97268645673415</v>
      </c>
      <c r="R126" s="24">
        <v>347.70775108120102</v>
      </c>
      <c r="S126" s="24">
        <v>353.44890821249084</v>
      </c>
    </row>
    <row r="127" spans="1:19" outlineLevel="1">
      <c r="A127" s="10" t="s">
        <v>139</v>
      </c>
      <c r="B127" s="10" t="str">
        <f t="shared" si="24"/>
        <v>Asimétrico</v>
      </c>
      <c r="C127" s="10" t="str">
        <f t="shared" si="25"/>
        <v>Calidad Best Effort</v>
      </c>
      <c r="D127" s="22">
        <v>500</v>
      </c>
      <c r="E127" s="19" t="s">
        <v>34</v>
      </c>
      <c r="H127" s="19" t="s">
        <v>199</v>
      </c>
      <c r="J127" s="28">
        <f t="shared" si="26"/>
        <v>6.2079684861890678</v>
      </c>
      <c r="K127" s="28">
        <f t="shared" si="27"/>
        <v>1</v>
      </c>
      <c r="L127" s="28">
        <f t="shared" si="28"/>
        <v>1</v>
      </c>
      <c r="M127" s="25">
        <f t="shared" si="29"/>
        <v>6.2079684861890678</v>
      </c>
      <c r="O127" s="24">
        <v>359.69198161988294</v>
      </c>
      <c r="P127" s="24">
        <v>370.11708443503051</v>
      </c>
      <c r="Q127" s="24">
        <v>378.93234316919637</v>
      </c>
      <c r="R127" s="24">
        <v>387.55381859789202</v>
      </c>
      <c r="S127" s="24">
        <v>393.9528918497341</v>
      </c>
    </row>
    <row r="128" spans="1:19" outlineLevel="1">
      <c r="A128" s="10" t="s">
        <v>139</v>
      </c>
      <c r="B128" s="10" t="str">
        <f t="shared" si="24"/>
        <v>Asimétrico</v>
      </c>
      <c r="C128" s="10" t="str">
        <f t="shared" si="25"/>
        <v>Calidad Best Effort</v>
      </c>
      <c r="D128" s="22">
        <v>750</v>
      </c>
      <c r="E128" s="19" t="s">
        <v>34</v>
      </c>
      <c r="H128" s="19" t="s">
        <v>199</v>
      </c>
      <c r="J128" s="28">
        <f t="shared" si="26"/>
        <v>7.5607534060245989</v>
      </c>
      <c r="K128" s="28">
        <f t="shared" si="27"/>
        <v>1</v>
      </c>
      <c r="L128" s="28">
        <f t="shared" si="28"/>
        <v>1</v>
      </c>
      <c r="M128" s="25">
        <f t="shared" si="29"/>
        <v>7.5607534060245989</v>
      </c>
      <c r="O128" s="24">
        <v>438.0728383532329</v>
      </c>
      <c r="P128" s="24">
        <v>450.76968625011557</v>
      </c>
      <c r="Q128" s="24">
        <v>461.50588725493856</v>
      </c>
      <c r="R128" s="24">
        <v>472.00607743107838</v>
      </c>
      <c r="S128" s="24">
        <v>479.79957944254983</v>
      </c>
    </row>
    <row r="129" spans="1:19" outlineLevel="1">
      <c r="A129" s="10" t="s">
        <v>139</v>
      </c>
      <c r="B129" s="10" t="str">
        <f t="shared" si="24"/>
        <v>Asimétrico</v>
      </c>
      <c r="C129" s="10" t="str">
        <f t="shared" si="25"/>
        <v>Calidad Best Effort</v>
      </c>
      <c r="D129" s="22">
        <v>1000</v>
      </c>
      <c r="E129" s="19" t="s">
        <v>34</v>
      </c>
      <c r="H129" s="19" t="s">
        <v>199</v>
      </c>
      <c r="J129" s="28">
        <f t="shared" si="26"/>
        <v>8.6958149155642026</v>
      </c>
      <c r="K129" s="28">
        <f t="shared" si="27"/>
        <v>1</v>
      </c>
      <c r="L129" s="28">
        <f t="shared" si="28"/>
        <v>1</v>
      </c>
      <c r="M129" s="25">
        <f t="shared" si="29"/>
        <v>8.6958149155642026</v>
      </c>
      <c r="O129" s="24">
        <v>503.83872046668819</v>
      </c>
      <c r="P129" s="24">
        <v>518.44168837123402</v>
      </c>
      <c r="Q129" s="24">
        <v>530.78966638620841</v>
      </c>
      <c r="R129" s="24">
        <v>542.86620234057261</v>
      </c>
      <c r="S129" s="24">
        <v>551.82970735077856</v>
      </c>
    </row>
    <row r="130" spans="1:19" s="3" customFormat="1" ht="12">
      <c r="A130" s="10" t="s">
        <v>139</v>
      </c>
      <c r="B130" s="10" t="str">
        <f>+IF(D128="Calidad best effort",C127,B128)</f>
        <v>Asimétrico</v>
      </c>
      <c r="C130" s="10" t="str">
        <f>+IF(D130=2,D128,C128)</f>
        <v>Calidad Best Effort</v>
      </c>
      <c r="D130" s="23" t="s">
        <v>154</v>
      </c>
      <c r="E130" s="2"/>
      <c r="F130" s="2"/>
      <c r="G130" s="2"/>
      <c r="H130" s="19"/>
      <c r="I130" s="2"/>
      <c r="J130" s="2"/>
      <c r="K130" s="2"/>
      <c r="L130" s="2"/>
      <c r="M130" s="2"/>
      <c r="N130" s="2"/>
      <c r="O130" s="17"/>
      <c r="P130" s="17"/>
      <c r="Q130" s="17"/>
      <c r="R130" s="17"/>
      <c r="S130" s="17"/>
    </row>
    <row r="131" spans="1:19" s="3" customFormat="1">
      <c r="A131" s="10" t="s">
        <v>139</v>
      </c>
      <c r="B131" s="10" t="str">
        <f>+IF(D130="Calidad best effort",C128,B130)</f>
        <v>Asimétrico</v>
      </c>
      <c r="C131" s="10" t="str">
        <f t="shared" ref="C131:C153" si="30">+IF(D131=2,D130,C130)</f>
        <v>Calidad Datos Generales</v>
      </c>
      <c r="D131" s="22">
        <f t="array" ref="D131:D153">vel.SAIB</f>
        <v>2</v>
      </c>
      <c r="E131" s="2"/>
      <c r="F131" s="2"/>
      <c r="G131" s="2"/>
      <c r="H131" s="19"/>
      <c r="I131" s="2"/>
      <c r="J131" s="28">
        <f>INDEX(factor.vel.SAIB,MATCH(D131,vel.SAIB,0))</f>
        <v>0.42371230003293037</v>
      </c>
      <c r="K131" s="28">
        <f>INDEX(factor.calidad.SAIB,MATCH(C131,calidad.SAIB,0))</f>
        <v>1.1101500319478763</v>
      </c>
      <c r="L131" s="28">
        <f>INDEX(factor.simetria.SAIB,MATCH(B131,simetria.SAIB,0))</f>
        <v>1</v>
      </c>
      <c r="M131" s="25">
        <f>J131*K131*L131</f>
        <v>0.4703842234182658</v>
      </c>
      <c r="N131"/>
      <c r="O131" s="24">
        <f t="array" ref="O131:S153">INDEX(costo.unitario,MATCH($A131:$A153,niveles.desagregacion,0),indice.tiempo)*M131:M153</f>
        <v>27.254235233386279</v>
      </c>
      <c r="P131" s="24">
        <v>28.044156107287026</v>
      </c>
      <c r="Q131" s="24">
        <v>28.712097422248043</v>
      </c>
      <c r="R131" s="24">
        <v>29.365355574777134</v>
      </c>
      <c r="S131" s="24">
        <v>29.850220004881887</v>
      </c>
    </row>
    <row r="132" spans="1:19">
      <c r="A132" s="10" t="s">
        <v>139</v>
      </c>
      <c r="B132" s="10" t="str">
        <f t="shared" ref="B132:B153" si="31">+IF(D131="Calidad best effort",C130,B131)</f>
        <v>Asimétrico</v>
      </c>
      <c r="C132" s="10" t="str">
        <f t="shared" si="30"/>
        <v>Calidad Datos Generales</v>
      </c>
      <c r="D132" s="22">
        <v>3</v>
      </c>
      <c r="E132" s="19" t="s">
        <v>34</v>
      </c>
      <c r="H132" s="19" t="s">
        <v>199</v>
      </c>
      <c r="J132" s="28">
        <f t="shared" ref="J132:J153" si="32">INDEX(factor.vel.SAIB,MATCH(D132,vel.SAIB,0))</f>
        <v>0.51604389145588314</v>
      </c>
      <c r="K132" s="28">
        <f t="shared" ref="K132:K153" si="33">INDEX(factor.calidad.SAIB,MATCH(C132,calidad.SAIB,0))</f>
        <v>1.1101500319478763</v>
      </c>
      <c r="L132" s="28">
        <f t="shared" ref="L132:L153" si="34">INDEX(factor.simetria.SAIB,MATCH(B132,simetria.SAIB,0))</f>
        <v>1</v>
      </c>
      <c r="M132" s="25">
        <f>J132*K132*L132</f>
        <v>0.57288614258625503</v>
      </c>
      <c r="O132" s="24">
        <v>33.193234200181656</v>
      </c>
      <c r="P132" s="24">
        <v>34.155287559685952</v>
      </c>
      <c r="Q132" s="24">
        <v>34.968780666706571</v>
      </c>
      <c r="R132" s="24">
        <v>35.764390987979269</v>
      </c>
      <c r="S132" s="24">
        <v>36.354912734268787</v>
      </c>
    </row>
    <row r="133" spans="1:19" outlineLevel="1">
      <c r="A133" s="10" t="s">
        <v>139</v>
      </c>
      <c r="B133" s="10" t="str">
        <f t="shared" si="31"/>
        <v>Asimétrico</v>
      </c>
      <c r="C133" s="10" t="str">
        <f t="shared" si="30"/>
        <v>Calidad Datos Generales</v>
      </c>
      <c r="D133" s="22">
        <v>5</v>
      </c>
      <c r="E133" s="19" t="s">
        <v>34</v>
      </c>
      <c r="H133" s="19" t="s">
        <v>199</v>
      </c>
      <c r="J133" s="28">
        <f t="shared" si="32"/>
        <v>0.66152993854355946</v>
      </c>
      <c r="K133" s="28">
        <f t="shared" si="33"/>
        <v>1.1101500319478763</v>
      </c>
      <c r="L133" s="28">
        <f t="shared" si="34"/>
        <v>1</v>
      </c>
      <c r="M133" s="25">
        <f t="shared" ref="M133:M153" si="35">J133*K133*L133</f>
        <v>0.73439748240860914</v>
      </c>
      <c r="O133" s="24">
        <v>42.551260743652023</v>
      </c>
      <c r="P133" s="24">
        <v>43.784541691892663</v>
      </c>
      <c r="Q133" s="24">
        <v>44.827379431090996</v>
      </c>
      <c r="R133" s="24">
        <v>45.847292767243992</v>
      </c>
      <c r="S133" s="24">
        <v>46.604297783676671</v>
      </c>
    </row>
    <row r="134" spans="1:19" outlineLevel="1">
      <c r="A134" s="10" t="s">
        <v>139</v>
      </c>
      <c r="B134" s="10" t="str">
        <f t="shared" si="31"/>
        <v>Asimétrico</v>
      </c>
      <c r="C134" s="10" t="str">
        <f t="shared" si="30"/>
        <v>Calidad Datos Generales</v>
      </c>
      <c r="D134" s="22">
        <v>10</v>
      </c>
      <c r="E134" s="19" t="s">
        <v>34</v>
      </c>
      <c r="H134" s="19" t="s">
        <v>199</v>
      </c>
      <c r="J134" s="28">
        <f t="shared" si="32"/>
        <v>0.92663838733670956</v>
      </c>
      <c r="K134" s="28">
        <f t="shared" si="33"/>
        <v>1.1101500319478763</v>
      </c>
      <c r="L134" s="28">
        <f t="shared" si="34"/>
        <v>1</v>
      </c>
      <c r="M134" s="25">
        <f t="shared" si="35"/>
        <v>1.0287076353059768</v>
      </c>
      <c r="O134" s="24">
        <v>59.603699450777384</v>
      </c>
      <c r="P134" s="24">
        <v>61.331218346636923</v>
      </c>
      <c r="Q134" s="24">
        <v>62.791973823603094</v>
      </c>
      <c r="R134" s="24">
        <v>64.220617931709157</v>
      </c>
      <c r="S134" s="24">
        <v>65.2809930814376</v>
      </c>
    </row>
    <row r="135" spans="1:19" outlineLevel="1">
      <c r="A135" s="10" t="s">
        <v>139</v>
      </c>
      <c r="B135" s="10" t="str">
        <f t="shared" si="31"/>
        <v>Asimétrico</v>
      </c>
      <c r="C135" s="10" t="str">
        <f t="shared" si="30"/>
        <v>Calidad Datos Generales</v>
      </c>
      <c r="D135" s="22">
        <v>15</v>
      </c>
      <c r="E135" s="19" t="s">
        <v>34</v>
      </c>
      <c r="H135" s="19" t="s">
        <v>199</v>
      </c>
      <c r="J135" s="28">
        <f t="shared" si="32"/>
        <v>1.1285631295963692</v>
      </c>
      <c r="K135" s="28">
        <f t="shared" si="33"/>
        <v>1.1101500319478763</v>
      </c>
      <c r="L135" s="28">
        <f t="shared" si="34"/>
        <v>1</v>
      </c>
      <c r="M135" s="25">
        <f t="shared" si="35"/>
        <v>1.2528743943766045</v>
      </c>
      <c r="O135" s="24">
        <v>72.592004072941876</v>
      </c>
      <c r="P135" s="24">
        <v>74.695968422132694</v>
      </c>
      <c r="Q135" s="24">
        <v>76.475038656205513</v>
      </c>
      <c r="R135" s="24">
        <v>78.215000099371721</v>
      </c>
      <c r="S135" s="24">
        <v>79.506442709431539</v>
      </c>
    </row>
    <row r="136" spans="1:19" outlineLevel="1">
      <c r="A136" s="10" t="s">
        <v>139</v>
      </c>
      <c r="B136" s="10" t="str">
        <f t="shared" si="31"/>
        <v>Asimétrico</v>
      </c>
      <c r="C136" s="10" t="str">
        <f t="shared" si="30"/>
        <v>Calidad Datos Generales</v>
      </c>
      <c r="D136" s="22">
        <v>20</v>
      </c>
      <c r="E136" s="19" t="s">
        <v>34</v>
      </c>
      <c r="H136" s="19" t="s">
        <v>199</v>
      </c>
      <c r="J136" s="28">
        <f t="shared" si="32"/>
        <v>1.2979891775970445</v>
      </c>
      <c r="K136" s="28">
        <f t="shared" si="33"/>
        <v>1.1101500319478763</v>
      </c>
      <c r="L136" s="28">
        <f t="shared" si="34"/>
        <v>1</v>
      </c>
      <c r="M136" s="25">
        <f t="shared" si="35"/>
        <v>1.4409627269773566</v>
      </c>
      <c r="O136" s="24">
        <v>83.489911371159394</v>
      </c>
      <c r="P136" s="24">
        <v>85.909734315646688</v>
      </c>
      <c r="Q136" s="24">
        <v>87.955888269690391</v>
      </c>
      <c r="R136" s="24">
        <v>89.957062207982716</v>
      </c>
      <c r="S136" s="24">
        <v>91.442383221389264</v>
      </c>
    </row>
    <row r="137" spans="1:19" outlineLevel="1">
      <c r="A137" s="10" t="s">
        <v>139</v>
      </c>
      <c r="B137" s="10" t="str">
        <f t="shared" si="31"/>
        <v>Asimétrico</v>
      </c>
      <c r="C137" s="10" t="str">
        <f t="shared" si="30"/>
        <v>Calidad Datos Generales</v>
      </c>
      <c r="D137" s="22">
        <v>30</v>
      </c>
      <c r="E137" s="19" t="s">
        <v>34</v>
      </c>
      <c r="H137" s="19" t="s">
        <v>199</v>
      </c>
      <c r="J137" s="28">
        <f t="shared" si="32"/>
        <v>1.5808353598013152</v>
      </c>
      <c r="K137" s="28">
        <f t="shared" si="33"/>
        <v>1.1101500319478763</v>
      </c>
      <c r="L137" s="28">
        <f t="shared" si="34"/>
        <v>1</v>
      </c>
      <c r="M137" s="25">
        <f t="shared" si="35"/>
        <v>1.7549644251877625</v>
      </c>
      <c r="O137" s="24">
        <v>101.68328546971946</v>
      </c>
      <c r="P137" s="24">
        <v>104.63041456842726</v>
      </c>
      <c r="Q137" s="24">
        <v>107.12244807531506</v>
      </c>
      <c r="R137" s="24">
        <v>109.55969992407235</v>
      </c>
      <c r="S137" s="24">
        <v>111.36868879638014</v>
      </c>
    </row>
    <row r="138" spans="1:19" outlineLevel="1">
      <c r="A138" s="10" t="s">
        <v>139</v>
      </c>
      <c r="B138" s="10" t="str">
        <f t="shared" si="31"/>
        <v>Asimétrico</v>
      </c>
      <c r="C138" s="10" t="str">
        <f t="shared" si="30"/>
        <v>Calidad Datos Generales</v>
      </c>
      <c r="D138" s="22">
        <v>40</v>
      </c>
      <c r="E138" s="19" t="s">
        <v>34</v>
      </c>
      <c r="H138" s="19" t="s">
        <v>199</v>
      </c>
      <c r="J138" s="28">
        <f t="shared" si="32"/>
        <v>1.8181589800108939</v>
      </c>
      <c r="K138" s="28">
        <f t="shared" si="33"/>
        <v>1.1101500319478763</v>
      </c>
      <c r="L138" s="28">
        <f t="shared" si="34"/>
        <v>1</v>
      </c>
      <c r="M138" s="25">
        <f t="shared" si="35"/>
        <v>2.0184292497454122</v>
      </c>
      <c r="O138" s="24">
        <v>116.94853448686624</v>
      </c>
      <c r="P138" s="24">
        <v>120.33810266855242</v>
      </c>
      <c r="Q138" s="24">
        <v>123.20425382777597</v>
      </c>
      <c r="R138" s="24">
        <v>126.00739920777504</v>
      </c>
      <c r="S138" s="24">
        <v>128.08796334909053</v>
      </c>
    </row>
    <row r="139" spans="1:19" outlineLevel="1">
      <c r="A139" s="10" t="s">
        <v>139</v>
      </c>
      <c r="B139" s="10" t="str">
        <f t="shared" si="31"/>
        <v>Asimétrico</v>
      </c>
      <c r="C139" s="10" t="str">
        <f t="shared" si="30"/>
        <v>Calidad Datos Generales</v>
      </c>
      <c r="D139" s="22">
        <v>50</v>
      </c>
      <c r="E139" s="19" t="s">
        <v>34</v>
      </c>
      <c r="H139" s="19" t="s">
        <v>199</v>
      </c>
      <c r="J139" s="28">
        <f t="shared" si="32"/>
        <v>2.0265135112179755</v>
      </c>
      <c r="K139" s="28">
        <f t="shared" si="33"/>
        <v>1.1101500319478763</v>
      </c>
      <c r="L139" s="28">
        <f t="shared" si="34"/>
        <v>1</v>
      </c>
      <c r="M139" s="25">
        <f t="shared" si="35"/>
        <v>2.2497340392214387</v>
      </c>
      <c r="O139" s="24">
        <v>130.3504192209615</v>
      </c>
      <c r="P139" s="24">
        <v>134.1284198209643</v>
      </c>
      <c r="Q139" s="24">
        <v>137.32302167548681</v>
      </c>
      <c r="R139" s="24">
        <v>140.447397513315</v>
      </c>
      <c r="S139" s="24">
        <v>142.76638688095886</v>
      </c>
    </row>
    <row r="140" spans="1:19" outlineLevel="1">
      <c r="A140" s="10" t="s">
        <v>139</v>
      </c>
      <c r="B140" s="10" t="str">
        <f t="shared" si="31"/>
        <v>Asimétrico</v>
      </c>
      <c r="C140" s="10" t="str">
        <f t="shared" si="30"/>
        <v>Calidad Datos Generales</v>
      </c>
      <c r="D140" s="22">
        <v>60</v>
      </c>
      <c r="E140" s="19" t="s">
        <v>34</v>
      </c>
      <c r="H140" s="19" t="s">
        <v>199</v>
      </c>
      <c r="J140" s="28">
        <f t="shared" si="32"/>
        <v>2.2143559090858629</v>
      </c>
      <c r="K140" s="28">
        <f t="shared" si="33"/>
        <v>1.1101500319478763</v>
      </c>
      <c r="L140" s="28">
        <f t="shared" si="34"/>
        <v>1</v>
      </c>
      <c r="M140" s="25">
        <f t="shared" si="35"/>
        <v>2.4582672832156396</v>
      </c>
      <c r="O140" s="24">
        <v>142.43291221891522</v>
      </c>
      <c r="P140" s="24">
        <v>146.56110475591836</v>
      </c>
      <c r="Q140" s="24">
        <v>150.0518219184637</v>
      </c>
      <c r="R140" s="24">
        <v>153.46580364639297</v>
      </c>
      <c r="S140" s="24">
        <v>155.99974570052868</v>
      </c>
    </row>
    <row r="141" spans="1:19" outlineLevel="1">
      <c r="A141" s="10" t="s">
        <v>139</v>
      </c>
      <c r="B141" s="10" t="str">
        <f t="shared" si="31"/>
        <v>Asimétrico</v>
      </c>
      <c r="C141" s="10" t="str">
        <f t="shared" si="30"/>
        <v>Calidad Datos Generales</v>
      </c>
      <c r="D141" s="22">
        <v>70</v>
      </c>
      <c r="E141" s="19" t="s">
        <v>34</v>
      </c>
      <c r="H141" s="19" t="s">
        <v>199</v>
      </c>
      <c r="J141" s="28">
        <f t="shared" si="32"/>
        <v>2.3866951719245444</v>
      </c>
      <c r="K141" s="28">
        <f t="shared" si="33"/>
        <v>1.1101500319478763</v>
      </c>
      <c r="L141" s="28">
        <f t="shared" si="34"/>
        <v>1</v>
      </c>
      <c r="M141" s="25">
        <f t="shared" si="35"/>
        <v>2.6495897213618753</v>
      </c>
      <c r="O141" s="24">
        <v>153.51820478415056</v>
      </c>
      <c r="P141" s="24">
        <v>157.96768698184653</v>
      </c>
      <c r="Q141" s="24">
        <v>161.73008026479462</v>
      </c>
      <c r="R141" s="24">
        <v>165.40976593485979</v>
      </c>
      <c r="S141" s="24">
        <v>168.14092005589669</v>
      </c>
    </row>
    <row r="142" spans="1:19" outlineLevel="1">
      <c r="A142" s="10" t="s">
        <v>139</v>
      </c>
      <c r="B142" s="10" t="str">
        <f t="shared" si="31"/>
        <v>Asimétrico</v>
      </c>
      <c r="C142" s="10" t="str">
        <f t="shared" si="30"/>
        <v>Calidad Datos Generales</v>
      </c>
      <c r="D142" s="22">
        <v>80</v>
      </c>
      <c r="E142" s="19" t="s">
        <v>34</v>
      </c>
      <c r="H142" s="19" t="s">
        <v>199</v>
      </c>
      <c r="J142" s="28">
        <f t="shared" si="32"/>
        <v>2.5467870870187617</v>
      </c>
      <c r="K142" s="28">
        <f t="shared" si="33"/>
        <v>1.1101500319478763</v>
      </c>
      <c r="L142" s="28">
        <f t="shared" si="34"/>
        <v>1</v>
      </c>
      <c r="M142" s="25">
        <f t="shared" si="35"/>
        <v>2.8273157660183172</v>
      </c>
      <c r="O142" s="24">
        <v>163.81571730054907</v>
      </c>
      <c r="P142" s="24">
        <v>168.5636566010146</v>
      </c>
      <c r="Q142" s="24">
        <v>172.57841924938907</v>
      </c>
      <c r="R142" s="24">
        <v>176.50492652147327</v>
      </c>
      <c r="S142" s="24">
        <v>179.4192777674709</v>
      </c>
    </row>
    <row r="143" spans="1:19" outlineLevel="1">
      <c r="A143" s="10" t="s">
        <v>139</v>
      </c>
      <c r="B143" s="10" t="str">
        <f t="shared" si="31"/>
        <v>Asimétrico</v>
      </c>
      <c r="C143" s="10" t="str">
        <f t="shared" si="30"/>
        <v>Calidad Datos Generales</v>
      </c>
      <c r="D143" s="22">
        <v>100</v>
      </c>
      <c r="E143" s="19" t="s">
        <v>34</v>
      </c>
      <c r="H143" s="19" t="s">
        <v>199</v>
      </c>
      <c r="J143" s="28">
        <f t="shared" si="32"/>
        <v>2.8386397992589538</v>
      </c>
      <c r="K143" s="28">
        <f t="shared" si="33"/>
        <v>1.1101500319478763</v>
      </c>
      <c r="L143" s="28">
        <f t="shared" si="34"/>
        <v>1</v>
      </c>
      <c r="M143" s="25">
        <f t="shared" si="35"/>
        <v>3.1513160638358406</v>
      </c>
      <c r="O143" s="24">
        <v>182.58841394465827</v>
      </c>
      <c r="P143" s="24">
        <v>187.88045014645323</v>
      </c>
      <c r="Q143" s="24">
        <v>192.35529026808845</v>
      </c>
      <c r="R143" s="24">
        <v>196.73176126224021</v>
      </c>
      <c r="S143" s="24">
        <v>199.98008676148439</v>
      </c>
    </row>
    <row r="144" spans="1:19" outlineLevel="1">
      <c r="A144" s="10" t="s">
        <v>139</v>
      </c>
      <c r="B144" s="10" t="str">
        <f t="shared" si="31"/>
        <v>Asimétrico</v>
      </c>
      <c r="C144" s="10" t="str">
        <f t="shared" si="30"/>
        <v>Calidad Datos Generales</v>
      </c>
      <c r="D144" s="22">
        <v>120</v>
      </c>
      <c r="E144" s="19" t="s">
        <v>34</v>
      </c>
      <c r="H144" s="19" t="s">
        <v>199</v>
      </c>
      <c r="J144" s="28">
        <f t="shared" si="32"/>
        <v>3.1017601306183762</v>
      </c>
      <c r="K144" s="28">
        <f t="shared" si="33"/>
        <v>1.1101500319478763</v>
      </c>
      <c r="L144" s="28">
        <f t="shared" si="34"/>
        <v>1</v>
      </c>
      <c r="M144" s="25">
        <f t="shared" si="35"/>
        <v>3.4434191081006391</v>
      </c>
      <c r="O144" s="24">
        <v>199.51297196433083</v>
      </c>
      <c r="P144" s="24">
        <v>205.29553969441122</v>
      </c>
      <c r="Q144" s="24">
        <v>210.18516347964916</v>
      </c>
      <c r="R144" s="24">
        <v>214.96730006704271</v>
      </c>
      <c r="S144" s="24">
        <v>218.51672064779299</v>
      </c>
    </row>
    <row r="145" spans="1:19" outlineLevel="1">
      <c r="A145" s="10" t="s">
        <v>139</v>
      </c>
      <c r="B145" s="10" t="str">
        <f t="shared" si="31"/>
        <v>Asimétrico</v>
      </c>
      <c r="C145" s="10" t="str">
        <f t="shared" si="30"/>
        <v>Calidad Datos Generales</v>
      </c>
      <c r="D145" s="22">
        <v>150</v>
      </c>
      <c r="E145" s="19" t="s">
        <v>34</v>
      </c>
      <c r="H145" s="19" t="s">
        <v>199</v>
      </c>
      <c r="J145" s="28">
        <f t="shared" si="32"/>
        <v>3.4572107732942632</v>
      </c>
      <c r="K145" s="28">
        <f t="shared" si="33"/>
        <v>1.1101500319478763</v>
      </c>
      <c r="L145" s="28">
        <f t="shared" si="34"/>
        <v>1</v>
      </c>
      <c r="M145" s="25">
        <f t="shared" si="35"/>
        <v>3.8380226504231683</v>
      </c>
      <c r="O145" s="24">
        <v>222.37644661114675</v>
      </c>
      <c r="P145" s="24">
        <v>228.82167596863161</v>
      </c>
      <c r="Q145" s="24">
        <v>234.27163319156824</v>
      </c>
      <c r="R145" s="24">
        <v>239.60178556734385</v>
      </c>
      <c r="S145" s="24">
        <v>243.55795708092762</v>
      </c>
    </row>
    <row r="146" spans="1:19" outlineLevel="1">
      <c r="A146" s="10" t="s">
        <v>139</v>
      </c>
      <c r="B146" s="10" t="str">
        <f t="shared" si="31"/>
        <v>Asimétrico</v>
      </c>
      <c r="C146" s="10" t="str">
        <f t="shared" si="30"/>
        <v>Calidad Datos Generales</v>
      </c>
      <c r="D146" s="22">
        <v>200</v>
      </c>
      <c r="E146" s="19" t="s">
        <v>34</v>
      </c>
      <c r="H146" s="19" t="s">
        <v>199</v>
      </c>
      <c r="J146" s="28">
        <f t="shared" si="32"/>
        <v>3.9762260973498145</v>
      </c>
      <c r="K146" s="28">
        <f t="shared" si="33"/>
        <v>1.1101500319478763</v>
      </c>
      <c r="L146" s="28">
        <f t="shared" si="34"/>
        <v>1</v>
      </c>
      <c r="M146" s="25">
        <f t="shared" si="35"/>
        <v>4.4142075290048757</v>
      </c>
      <c r="O146" s="24">
        <v>255.76081079043263</v>
      </c>
      <c r="P146" s="24">
        <v>263.1736331073713</v>
      </c>
      <c r="Q146" s="24">
        <v>269.44176761241101</v>
      </c>
      <c r="R146" s="24">
        <v>275.57211151366386</v>
      </c>
      <c r="S146" s="24">
        <v>280.12220505711144</v>
      </c>
    </row>
    <row r="147" spans="1:19" outlineLevel="1">
      <c r="A147" s="10" t="s">
        <v>139</v>
      </c>
      <c r="B147" s="10" t="str">
        <f t="shared" si="31"/>
        <v>Asimétrico</v>
      </c>
      <c r="C147" s="10" t="str">
        <f t="shared" si="30"/>
        <v>Calidad Datos Generales</v>
      </c>
      <c r="D147" s="22">
        <v>250</v>
      </c>
      <c r="E147" s="19" t="s">
        <v>34</v>
      </c>
      <c r="H147" s="19" t="s">
        <v>199</v>
      </c>
      <c r="J147" s="28">
        <f t="shared" si="32"/>
        <v>4.4318874193766264</v>
      </c>
      <c r="K147" s="28">
        <f t="shared" si="33"/>
        <v>1.1101500319478763</v>
      </c>
      <c r="L147" s="28">
        <f t="shared" si="34"/>
        <v>1</v>
      </c>
      <c r="M147" s="25">
        <f t="shared" si="35"/>
        <v>4.9200599602103532</v>
      </c>
      <c r="O147" s="24">
        <v>285.0700870524372</v>
      </c>
      <c r="P147" s="24">
        <v>293.33239235504851</v>
      </c>
      <c r="Q147" s="24">
        <v>300.3188327072109</v>
      </c>
      <c r="R147" s="24">
        <v>307.15169214408326</v>
      </c>
      <c r="S147" s="24">
        <v>312.22321017109704</v>
      </c>
    </row>
    <row r="148" spans="1:19" outlineLevel="1">
      <c r="A148" s="10" t="s">
        <v>139</v>
      </c>
      <c r="B148" s="10" t="str">
        <f t="shared" si="31"/>
        <v>Asimétrico</v>
      </c>
      <c r="C148" s="10" t="str">
        <f t="shared" si="30"/>
        <v>Calidad Datos Generales</v>
      </c>
      <c r="D148" s="22">
        <v>300</v>
      </c>
      <c r="E148" s="19" t="s">
        <v>34</v>
      </c>
      <c r="H148" s="19" t="s">
        <v>199</v>
      </c>
      <c r="J148" s="28">
        <f t="shared" si="32"/>
        <v>4.8426896939866175</v>
      </c>
      <c r="K148" s="28">
        <f t="shared" si="33"/>
        <v>1.1101500319478763</v>
      </c>
      <c r="L148" s="28">
        <f t="shared" si="34"/>
        <v>1</v>
      </c>
      <c r="M148" s="25">
        <f t="shared" si="35"/>
        <v>5.3761121184928946</v>
      </c>
      <c r="O148" s="24">
        <v>311.49391715073904</v>
      </c>
      <c r="P148" s="24">
        <v>320.52207534866426</v>
      </c>
      <c r="Q148" s="24">
        <v>328.15610561377144</v>
      </c>
      <c r="R148" s="24">
        <v>335.62231918019256</v>
      </c>
      <c r="S148" s="24">
        <v>341.16392837696714</v>
      </c>
    </row>
    <row r="149" spans="1:19" outlineLevel="1">
      <c r="A149" s="10" t="s">
        <v>139</v>
      </c>
      <c r="B149" s="10" t="str">
        <f t="shared" si="31"/>
        <v>Asimétrico</v>
      </c>
      <c r="C149" s="10" t="str">
        <f t="shared" si="30"/>
        <v>Calidad Datos Generales</v>
      </c>
      <c r="D149" s="22">
        <v>350</v>
      </c>
      <c r="E149" s="19" t="s">
        <v>34</v>
      </c>
      <c r="H149" s="19" t="s">
        <v>199</v>
      </c>
      <c r="J149" s="28">
        <f t="shared" si="32"/>
        <v>5.2195873591693909</v>
      </c>
      <c r="K149" s="28">
        <f t="shared" si="33"/>
        <v>1.1101500319478763</v>
      </c>
      <c r="L149" s="28">
        <f t="shared" si="34"/>
        <v>1</v>
      </c>
      <c r="M149" s="25">
        <f t="shared" si="35"/>
        <v>5.7945250735366303</v>
      </c>
      <c r="O149" s="24">
        <v>335.73691794398252</v>
      </c>
      <c r="P149" s="24">
        <v>345.46772115133797</v>
      </c>
      <c r="Q149" s="24">
        <v>353.69589400345137</v>
      </c>
      <c r="R149" s="24">
        <v>361.74318929072575</v>
      </c>
      <c r="S149" s="24">
        <v>367.7160917768914</v>
      </c>
    </row>
    <row r="150" spans="1:19" outlineLevel="1">
      <c r="A150" s="10" t="s">
        <v>139</v>
      </c>
      <c r="B150" s="10" t="str">
        <f t="shared" si="31"/>
        <v>Asimétrico</v>
      </c>
      <c r="C150" s="10" t="str">
        <f t="shared" si="30"/>
        <v>Calidad Datos Generales</v>
      </c>
      <c r="D150" s="22">
        <v>400</v>
      </c>
      <c r="E150" s="19" t="s">
        <v>34</v>
      </c>
      <c r="H150" s="19" t="s">
        <v>199</v>
      </c>
      <c r="J150" s="28">
        <f t="shared" si="32"/>
        <v>5.5697006648653096</v>
      </c>
      <c r="K150" s="28">
        <f t="shared" si="33"/>
        <v>1.1101500319478763</v>
      </c>
      <c r="L150" s="28">
        <f t="shared" si="34"/>
        <v>1</v>
      </c>
      <c r="M150" s="25">
        <f t="shared" si="35"/>
        <v>6.1832033710403316</v>
      </c>
      <c r="O150" s="24">
        <v>358.25708172264433</v>
      </c>
      <c r="P150" s="24">
        <v>368.64059623523701</v>
      </c>
      <c r="Q150" s="24">
        <v>377.42068873134878</v>
      </c>
      <c r="R150" s="24">
        <v>386.00777097131959</v>
      </c>
      <c r="S150" s="24">
        <v>392.38131674403871</v>
      </c>
    </row>
    <row r="151" spans="1:19" outlineLevel="1">
      <c r="A151" s="10" t="s">
        <v>139</v>
      </c>
      <c r="B151" s="10" t="str">
        <f t="shared" si="31"/>
        <v>Asimétrico</v>
      </c>
      <c r="C151" s="10" t="str">
        <f t="shared" si="30"/>
        <v>Calidad Datos Generales</v>
      </c>
      <c r="D151" s="22">
        <v>500</v>
      </c>
      <c r="E151" s="19" t="s">
        <v>34</v>
      </c>
      <c r="H151" s="19" t="s">
        <v>199</v>
      </c>
      <c r="J151" s="28">
        <f t="shared" si="32"/>
        <v>6.2079684861890678</v>
      </c>
      <c r="K151" s="28">
        <f t="shared" si="33"/>
        <v>1.1101500319478763</v>
      </c>
      <c r="L151" s="28">
        <f t="shared" si="34"/>
        <v>1</v>
      </c>
      <c r="M151" s="25">
        <f t="shared" si="35"/>
        <v>6.8917764132742034</v>
      </c>
      <c r="O151" s="24">
        <v>399.31206488670801</v>
      </c>
      <c r="P151" s="24">
        <v>410.88549311000401</v>
      </c>
      <c r="Q151" s="24">
        <v>420.67175287536696</v>
      </c>
      <c r="R151" s="24">
        <v>430.24288409797134</v>
      </c>
      <c r="S151" s="24">
        <v>437.34681547294059</v>
      </c>
    </row>
    <row r="152" spans="1:19" outlineLevel="1">
      <c r="A152" s="10" t="s">
        <v>139</v>
      </c>
      <c r="B152" s="10" t="str">
        <f t="shared" si="31"/>
        <v>Asimétrico</v>
      </c>
      <c r="C152" s="10" t="str">
        <f t="shared" si="30"/>
        <v>Calidad Datos Generales</v>
      </c>
      <c r="D152" s="22">
        <v>750</v>
      </c>
      <c r="E152" s="19" t="s">
        <v>34</v>
      </c>
      <c r="H152" s="19" t="s">
        <v>199</v>
      </c>
      <c r="J152" s="28">
        <f t="shared" si="32"/>
        <v>7.5607534060245989</v>
      </c>
      <c r="K152" s="28">
        <f t="shared" si="33"/>
        <v>1.1101500319478763</v>
      </c>
      <c r="L152" s="28">
        <f t="shared" si="34"/>
        <v>1</v>
      </c>
      <c r="M152" s="25">
        <f t="shared" si="35"/>
        <v>8.3935706352482224</v>
      </c>
      <c r="O152" s="24">
        <v>486.32657549333834</v>
      </c>
      <c r="P152" s="24">
        <v>500.42198159169999</v>
      </c>
      <c r="Q152" s="24">
        <v>512.34077548020298</v>
      </c>
      <c r="R152" s="24">
        <v>523.99756193970347</v>
      </c>
      <c r="S152" s="24">
        <v>532.6495184467243</v>
      </c>
    </row>
    <row r="153" spans="1:19" outlineLevel="1">
      <c r="A153" s="10" t="s">
        <v>139</v>
      </c>
      <c r="B153" s="10" t="str">
        <f t="shared" si="31"/>
        <v>Asimétrico</v>
      </c>
      <c r="C153" s="10" t="str">
        <f t="shared" si="30"/>
        <v>Calidad Datos Generales</v>
      </c>
      <c r="D153" s="22">
        <v>1000</v>
      </c>
      <c r="E153" s="19" t="s">
        <v>34</v>
      </c>
      <c r="H153" s="19" t="s">
        <v>199</v>
      </c>
      <c r="J153" s="28">
        <f t="shared" si="32"/>
        <v>8.6958149155642026</v>
      </c>
      <c r="K153" s="28">
        <f t="shared" si="33"/>
        <v>1.1101500319478763</v>
      </c>
      <c r="L153" s="28">
        <f t="shared" si="34"/>
        <v>1</v>
      </c>
      <c r="M153" s="25">
        <f t="shared" si="35"/>
        <v>9.6536592063264184</v>
      </c>
      <c r="O153" s="24">
        <v>559.33657162267104</v>
      </c>
      <c r="P153" s="24">
        <v>575.54805690843625</v>
      </c>
      <c r="Q153" s="24">
        <v>589.25616509625183</v>
      </c>
      <c r="R153" s="24">
        <v>602.66293187180895</v>
      </c>
      <c r="S153" s="24">
        <v>612.61376724525405</v>
      </c>
    </row>
    <row r="154" spans="1:19" s="3" customFormat="1" ht="12">
      <c r="A154" s="10" t="s">
        <v>139</v>
      </c>
      <c r="B154" s="10" t="str">
        <f>+IF(D152="Calidad best effort",C151,B152)</f>
        <v>Asimétrico</v>
      </c>
      <c r="C154" s="10" t="str">
        <f>+IF(D154=2,D152,C152)</f>
        <v>Calidad Datos Generales</v>
      </c>
      <c r="D154" s="23" t="s">
        <v>155</v>
      </c>
      <c r="E154" s="2"/>
      <c r="F154" s="2"/>
      <c r="G154" s="2"/>
      <c r="H154" s="19"/>
      <c r="I154" s="2"/>
      <c r="J154" s="2"/>
      <c r="K154" s="2"/>
      <c r="L154" s="2"/>
      <c r="M154" s="2"/>
      <c r="N154" s="2"/>
      <c r="O154" s="17"/>
      <c r="P154" s="17"/>
      <c r="Q154" s="17"/>
      <c r="R154" s="17"/>
      <c r="S154" s="17"/>
    </row>
    <row r="155" spans="1:19" s="3" customFormat="1">
      <c r="A155" s="10" t="s">
        <v>139</v>
      </c>
      <c r="B155" s="10" t="str">
        <f>+IF(D154="Calidad best effort",C152,B154)</f>
        <v>Asimétrico</v>
      </c>
      <c r="C155" s="10" t="str">
        <f t="shared" ref="C155:C177" si="36">+IF(D155=2,D154,C154)</f>
        <v>Calidad Doble</v>
      </c>
      <c r="D155" s="22">
        <f t="array" ref="D155:D177">vel.SAIB</f>
        <v>2</v>
      </c>
      <c r="E155" s="2"/>
      <c r="F155" s="2"/>
      <c r="G155" s="2"/>
      <c r="H155" s="19"/>
      <c r="I155" s="2"/>
      <c r="J155" s="28">
        <f>INDEX(factor.vel.SAIB,MATCH(D155,vel.SAIB,0))</f>
        <v>0.42371230003293037</v>
      </c>
      <c r="K155" s="28">
        <f>INDEX(factor.calidad.SAIB,MATCH(C155,calidad.SAIB,0))</f>
        <v>1.2727636784397074</v>
      </c>
      <c r="L155" s="28">
        <f>INDEX(factor.simetria.SAIB,MATCH(B155,simetria.SAIB,0))</f>
        <v>1</v>
      </c>
      <c r="M155" s="25">
        <f>J155*K155*L155</f>
        <v>0.53928562559006143</v>
      </c>
      <c r="N155"/>
      <c r="O155" s="24">
        <f t="array" ref="O155:S177">INDEX(costo.unitario,MATCH($A155:$A177,niveles.desagregacion,0),indice.tiempo)*M155:M177</f>
        <v>31.246407864207022</v>
      </c>
      <c r="P155" s="24">
        <v>32.152035543538055</v>
      </c>
      <c r="Q155" s="24">
        <v>32.917816222317114</v>
      </c>
      <c r="R155" s="24">
        <v>33.666762963979401</v>
      </c>
      <c r="S155" s="24">
        <v>34.222649842189817</v>
      </c>
    </row>
    <row r="156" spans="1:19">
      <c r="A156" s="10" t="s">
        <v>139</v>
      </c>
      <c r="B156" s="10" t="str">
        <f t="shared" ref="B156:B177" si="37">+IF(D155="Calidad best effort",C154,B155)</f>
        <v>Asimétrico</v>
      </c>
      <c r="C156" s="10" t="str">
        <f t="shared" si="36"/>
        <v>Calidad Doble</v>
      </c>
      <c r="D156" s="22">
        <v>3</v>
      </c>
      <c r="E156" s="19" t="s">
        <v>34</v>
      </c>
      <c r="H156" s="19" t="s">
        <v>199</v>
      </c>
      <c r="J156" s="28">
        <f t="shared" ref="J156:J177" si="38">INDEX(factor.vel.SAIB,MATCH(D156,vel.SAIB,0))</f>
        <v>0.51604389145588314</v>
      </c>
      <c r="K156" s="28">
        <f t="shared" ref="K156:K177" si="39">INDEX(factor.calidad.SAIB,MATCH(C156,calidad.SAIB,0))</f>
        <v>1.2727636784397074</v>
      </c>
      <c r="L156" s="28">
        <f t="shared" ref="L156:L177" si="40">INDEX(factor.simetria.SAIB,MATCH(B156,simetria.SAIB,0))</f>
        <v>1</v>
      </c>
      <c r="M156" s="25">
        <f>J156*K156*L156</f>
        <v>0.65680192152573091</v>
      </c>
      <c r="O156" s="24">
        <v>38.055345353462542</v>
      </c>
      <c r="P156" s="24">
        <v>39.158319309648903</v>
      </c>
      <c r="Q156" s="24">
        <v>40.090972058809498</v>
      </c>
      <c r="R156" s="24">
        <v>41.003122569971381</v>
      </c>
      <c r="S156" s="24">
        <v>41.68014334047691</v>
      </c>
    </row>
    <row r="157" spans="1:19" outlineLevel="1">
      <c r="A157" s="10" t="s">
        <v>139</v>
      </c>
      <c r="B157" s="10" t="str">
        <f t="shared" si="37"/>
        <v>Asimétrico</v>
      </c>
      <c r="C157" s="10" t="str">
        <f t="shared" si="36"/>
        <v>Calidad Doble</v>
      </c>
      <c r="D157" s="22">
        <v>5</v>
      </c>
      <c r="E157" s="19" t="s">
        <v>34</v>
      </c>
      <c r="H157" s="19" t="s">
        <v>199</v>
      </c>
      <c r="J157" s="28">
        <f t="shared" si="38"/>
        <v>0.66152993854355946</v>
      </c>
      <c r="K157" s="28">
        <f t="shared" si="39"/>
        <v>1.2727636784397074</v>
      </c>
      <c r="L157" s="28">
        <f t="shared" si="40"/>
        <v>1</v>
      </c>
      <c r="M157" s="25">
        <f t="shared" ref="M157:M177" si="41">J157*K157*L157</f>
        <v>0.84197127797869431</v>
      </c>
      <c r="O157" s="24">
        <v>48.784126098084442</v>
      </c>
      <c r="P157" s="24">
        <v>50.198056784082091</v>
      </c>
      <c r="Q157" s="24">
        <v>51.393648333657559</v>
      </c>
      <c r="R157" s="24">
        <v>52.562957536967794</v>
      </c>
      <c r="S157" s="24">
        <v>53.43084787753881</v>
      </c>
    </row>
    <row r="158" spans="1:19" outlineLevel="1">
      <c r="A158" s="10" t="s">
        <v>139</v>
      </c>
      <c r="B158" s="10" t="str">
        <f t="shared" si="37"/>
        <v>Asimétrico</v>
      </c>
      <c r="C158" s="10" t="str">
        <f t="shared" si="36"/>
        <v>Calidad Doble</v>
      </c>
      <c r="D158" s="22">
        <v>10</v>
      </c>
      <c r="E158" s="19" t="s">
        <v>34</v>
      </c>
      <c r="H158" s="19" t="s">
        <v>199</v>
      </c>
      <c r="J158" s="28">
        <f t="shared" si="38"/>
        <v>0.92663838733670956</v>
      </c>
      <c r="K158" s="28">
        <f t="shared" si="39"/>
        <v>1.2727636784397074</v>
      </c>
      <c r="L158" s="28">
        <f t="shared" si="40"/>
        <v>1</v>
      </c>
      <c r="M158" s="25">
        <f t="shared" si="41"/>
        <v>1.1793916824501087</v>
      </c>
      <c r="O158" s="24">
        <v>68.334388666799612</v>
      </c>
      <c r="P158" s="24">
        <v>70.314952771824579</v>
      </c>
      <c r="Q158" s="24">
        <v>71.989678223935087</v>
      </c>
      <c r="R158" s="24">
        <v>73.627588666565842</v>
      </c>
      <c r="S158" s="24">
        <v>74.843286488711911</v>
      </c>
    </row>
    <row r="159" spans="1:19" outlineLevel="1">
      <c r="A159" s="10" t="s">
        <v>139</v>
      </c>
      <c r="B159" s="10" t="str">
        <f t="shared" si="37"/>
        <v>Asimétrico</v>
      </c>
      <c r="C159" s="10" t="str">
        <f t="shared" si="36"/>
        <v>Calidad Doble</v>
      </c>
      <c r="D159" s="22">
        <v>15</v>
      </c>
      <c r="E159" s="19" t="s">
        <v>34</v>
      </c>
      <c r="H159" s="19" t="s">
        <v>199</v>
      </c>
      <c r="J159" s="28">
        <f t="shared" si="38"/>
        <v>1.1285631295963692</v>
      </c>
      <c r="K159" s="28">
        <f t="shared" si="39"/>
        <v>1.2727636784397074</v>
      </c>
      <c r="L159" s="28">
        <f t="shared" si="40"/>
        <v>1</v>
      </c>
      <c r="M159" s="25">
        <f t="shared" si="41"/>
        <v>1.4363941601765031</v>
      </c>
      <c r="O159" s="24">
        <v>83.225206927279302</v>
      </c>
      <c r="P159" s="24">
        <v>85.637357832399331</v>
      </c>
      <c r="Q159" s="24">
        <v>87.677024463177233</v>
      </c>
      <c r="R159" s="24">
        <v>89.671853687171222</v>
      </c>
      <c r="S159" s="24">
        <v>91.152465495999877</v>
      </c>
    </row>
    <row r="160" spans="1:19" outlineLevel="1">
      <c r="A160" s="10" t="s">
        <v>139</v>
      </c>
      <c r="B160" s="10" t="str">
        <f t="shared" si="37"/>
        <v>Asimétrico</v>
      </c>
      <c r="C160" s="10" t="str">
        <f t="shared" si="36"/>
        <v>Calidad Doble</v>
      </c>
      <c r="D160" s="22">
        <v>20</v>
      </c>
      <c r="E160" s="19" t="s">
        <v>34</v>
      </c>
      <c r="H160" s="19" t="s">
        <v>199</v>
      </c>
      <c r="J160" s="28">
        <f t="shared" si="38"/>
        <v>1.2979891775970445</v>
      </c>
      <c r="K160" s="28">
        <f t="shared" si="39"/>
        <v>1.2727636784397074</v>
      </c>
      <c r="L160" s="28">
        <f t="shared" si="40"/>
        <v>1</v>
      </c>
      <c r="M160" s="25">
        <f t="shared" si="41"/>
        <v>1.652033480253345</v>
      </c>
      <c r="O160" s="24">
        <v>95.719428591928576</v>
      </c>
      <c r="P160" s="24">
        <v>98.493704737824373</v>
      </c>
      <c r="Q160" s="24">
        <v>100.83957723997003</v>
      </c>
      <c r="R160" s="24">
        <v>103.1338810994489</v>
      </c>
      <c r="S160" s="24">
        <v>104.83677042276864</v>
      </c>
    </row>
    <row r="161" spans="1:19" outlineLevel="1">
      <c r="A161" s="10" t="s">
        <v>139</v>
      </c>
      <c r="B161" s="10" t="str">
        <f t="shared" si="37"/>
        <v>Asimétrico</v>
      </c>
      <c r="C161" s="10" t="str">
        <f t="shared" si="36"/>
        <v>Calidad Doble</v>
      </c>
      <c r="D161" s="22">
        <v>30</v>
      </c>
      <c r="E161" s="19" t="s">
        <v>34</v>
      </c>
      <c r="H161" s="19" t="s">
        <v>199</v>
      </c>
      <c r="J161" s="28">
        <f t="shared" si="38"/>
        <v>1.5808353598013152</v>
      </c>
      <c r="K161" s="28">
        <f t="shared" si="39"/>
        <v>1.2727636784397074</v>
      </c>
      <c r="L161" s="28">
        <f t="shared" si="40"/>
        <v>1</v>
      </c>
      <c r="M161" s="25">
        <f t="shared" si="41"/>
        <v>2.0120298275482802</v>
      </c>
      <c r="O161" s="24">
        <v>116.57774960668691</v>
      </c>
      <c r="P161" s="24">
        <v>119.95657117544955</v>
      </c>
      <c r="Q161" s="24">
        <v>122.81363521341235</v>
      </c>
      <c r="R161" s="24">
        <v>125.60789323173213</v>
      </c>
      <c r="S161" s="24">
        <v>127.68186095241499</v>
      </c>
    </row>
    <row r="162" spans="1:19" outlineLevel="1">
      <c r="A162" s="10" t="s">
        <v>139</v>
      </c>
      <c r="B162" s="10" t="str">
        <f t="shared" si="37"/>
        <v>Asimétrico</v>
      </c>
      <c r="C162" s="10" t="str">
        <f t="shared" si="36"/>
        <v>Calidad Doble</v>
      </c>
      <c r="D162" s="22">
        <v>40</v>
      </c>
      <c r="E162" s="19" t="s">
        <v>34</v>
      </c>
      <c r="H162" s="19" t="s">
        <v>199</v>
      </c>
      <c r="J162" s="28">
        <f t="shared" si="38"/>
        <v>1.8181589800108939</v>
      </c>
      <c r="K162" s="28">
        <f t="shared" si="39"/>
        <v>1.2727636784397074</v>
      </c>
      <c r="L162" s="28">
        <f t="shared" si="40"/>
        <v>1</v>
      </c>
      <c r="M162" s="25">
        <f t="shared" si="41"/>
        <v>2.3140867113868517</v>
      </c>
      <c r="O162" s="24">
        <v>134.07903675908332</v>
      </c>
      <c r="P162" s="24">
        <v>137.96510543727408</v>
      </c>
      <c r="Q162" s="24">
        <v>141.25108750041639</v>
      </c>
      <c r="R162" s="24">
        <v>144.46483476193646</v>
      </c>
      <c r="S162" s="24">
        <v>146.85015782055416</v>
      </c>
    </row>
    <row r="163" spans="1:19" outlineLevel="1">
      <c r="A163" s="10" t="s">
        <v>139</v>
      </c>
      <c r="B163" s="10" t="str">
        <f t="shared" si="37"/>
        <v>Asimétrico</v>
      </c>
      <c r="C163" s="10" t="str">
        <f t="shared" si="36"/>
        <v>Calidad Doble</v>
      </c>
      <c r="D163" s="22">
        <v>50</v>
      </c>
      <c r="E163" s="19" t="s">
        <v>34</v>
      </c>
      <c r="H163" s="19" t="s">
        <v>199</v>
      </c>
      <c r="J163" s="28">
        <f t="shared" si="38"/>
        <v>2.0265135112179755</v>
      </c>
      <c r="K163" s="28">
        <f t="shared" si="39"/>
        <v>1.2727636784397074</v>
      </c>
      <c r="L163" s="28">
        <f t="shared" si="40"/>
        <v>1</v>
      </c>
      <c r="M163" s="25">
        <f t="shared" si="41"/>
        <v>2.5792727909455579</v>
      </c>
      <c r="O163" s="24">
        <v>149.44401592524432</v>
      </c>
      <c r="P163" s="24">
        <v>153.77541420694317</v>
      </c>
      <c r="Q163" s="24">
        <v>157.43795808885272</v>
      </c>
      <c r="R163" s="24">
        <v>161.01998931863614</v>
      </c>
      <c r="S163" s="24">
        <v>163.67866188800605</v>
      </c>
    </row>
    <row r="164" spans="1:19" outlineLevel="1">
      <c r="A164" s="10" t="s">
        <v>139</v>
      </c>
      <c r="B164" s="10" t="str">
        <f t="shared" si="37"/>
        <v>Asimétrico</v>
      </c>
      <c r="C164" s="10" t="str">
        <f t="shared" si="36"/>
        <v>Calidad Doble</v>
      </c>
      <c r="D164" s="22">
        <v>60</v>
      </c>
      <c r="E164" s="19" t="s">
        <v>34</v>
      </c>
      <c r="H164" s="19" t="s">
        <v>199</v>
      </c>
      <c r="J164" s="28">
        <f t="shared" si="38"/>
        <v>2.2143559090858629</v>
      </c>
      <c r="K164" s="28">
        <f t="shared" si="39"/>
        <v>1.2727636784397074</v>
      </c>
      <c r="L164" s="28">
        <f t="shared" si="40"/>
        <v>1</v>
      </c>
      <c r="M164" s="25">
        <f t="shared" si="41"/>
        <v>2.8183517722228251</v>
      </c>
      <c r="O164" s="24">
        <v>163.29634019696002</v>
      </c>
      <c r="P164" s="24">
        <v>168.02922617407827</v>
      </c>
      <c r="Q164" s="24">
        <v>172.03126003286974</v>
      </c>
      <c r="R164" s="24">
        <v>175.94531832870305</v>
      </c>
      <c r="S164" s="24">
        <v>178.85042963524964</v>
      </c>
    </row>
    <row r="165" spans="1:19" outlineLevel="1">
      <c r="A165" s="10" t="s">
        <v>139</v>
      </c>
      <c r="B165" s="10" t="str">
        <f t="shared" si="37"/>
        <v>Asimétrico</v>
      </c>
      <c r="C165" s="10" t="str">
        <f t="shared" si="36"/>
        <v>Calidad Doble</v>
      </c>
      <c r="D165" s="22">
        <v>70</v>
      </c>
      <c r="E165" s="19" t="s">
        <v>34</v>
      </c>
      <c r="H165" s="19" t="s">
        <v>199</v>
      </c>
      <c r="J165" s="28">
        <f t="shared" si="38"/>
        <v>2.3866951719245444</v>
      </c>
      <c r="K165" s="28">
        <f t="shared" si="39"/>
        <v>1.2727636784397074</v>
      </c>
      <c r="L165" s="28">
        <f t="shared" si="40"/>
        <v>1</v>
      </c>
      <c r="M165" s="25">
        <f t="shared" si="41"/>
        <v>3.0376989263329728</v>
      </c>
      <c r="O165" s="24">
        <v>176.00539513177239</v>
      </c>
      <c r="P165" s="24">
        <v>181.10663295199291</v>
      </c>
      <c r="Q165" s="24">
        <v>185.42013777272393</v>
      </c>
      <c r="R165" s="24">
        <v>189.63882005363737</v>
      </c>
      <c r="S165" s="24">
        <v>192.77003084987317</v>
      </c>
    </row>
    <row r="166" spans="1:19" outlineLevel="1">
      <c r="A166" s="10" t="s">
        <v>139</v>
      </c>
      <c r="B166" s="10" t="str">
        <f t="shared" si="37"/>
        <v>Asimétrico</v>
      </c>
      <c r="C166" s="10" t="str">
        <f t="shared" si="36"/>
        <v>Calidad Doble</v>
      </c>
      <c r="D166" s="22">
        <v>80</v>
      </c>
      <c r="E166" s="19" t="s">
        <v>34</v>
      </c>
      <c r="H166" s="19" t="s">
        <v>199</v>
      </c>
      <c r="J166" s="28">
        <f t="shared" si="38"/>
        <v>2.5467870870187617</v>
      </c>
      <c r="K166" s="28">
        <f t="shared" si="39"/>
        <v>1.2727636784397074</v>
      </c>
      <c r="L166" s="28">
        <f t="shared" si="40"/>
        <v>1</v>
      </c>
      <c r="M166" s="25">
        <f t="shared" si="41"/>
        <v>3.2414581010767463</v>
      </c>
      <c r="O166" s="24">
        <v>187.81127679819357</v>
      </c>
      <c r="P166" s="24">
        <v>193.25468941375317</v>
      </c>
      <c r="Q166" s="24">
        <v>197.85753040763367</v>
      </c>
      <c r="R166" s="24">
        <v>202.35918846755325</v>
      </c>
      <c r="S166" s="24">
        <v>205.70043091711025</v>
      </c>
    </row>
    <row r="167" spans="1:19" outlineLevel="1">
      <c r="A167" s="10" t="s">
        <v>139</v>
      </c>
      <c r="B167" s="10" t="str">
        <f t="shared" si="37"/>
        <v>Asimétrico</v>
      </c>
      <c r="C167" s="10" t="str">
        <f t="shared" si="36"/>
        <v>Calidad Doble</v>
      </c>
      <c r="D167" s="22">
        <v>100</v>
      </c>
      <c r="E167" s="19" t="s">
        <v>34</v>
      </c>
      <c r="H167" s="19" t="s">
        <v>199</v>
      </c>
      <c r="J167" s="28">
        <f t="shared" si="38"/>
        <v>2.8386397992589538</v>
      </c>
      <c r="K167" s="28">
        <f t="shared" si="39"/>
        <v>1.2727636784397074</v>
      </c>
      <c r="L167" s="28">
        <f t="shared" si="40"/>
        <v>1</v>
      </c>
      <c r="M167" s="25">
        <f t="shared" si="41"/>
        <v>3.6129176326701788</v>
      </c>
      <c r="O167" s="24">
        <v>209.33377893519395</v>
      </c>
      <c r="P167" s="24">
        <v>215.40098721227204</v>
      </c>
      <c r="Q167" s="24">
        <v>220.53129735931481</v>
      </c>
      <c r="R167" s="24">
        <v>225.54882936922499</v>
      </c>
      <c r="S167" s="24">
        <v>229.2729662806417</v>
      </c>
    </row>
    <row r="168" spans="1:19" outlineLevel="1">
      <c r="A168" s="10" t="s">
        <v>139</v>
      </c>
      <c r="B168" s="10" t="str">
        <f t="shared" si="37"/>
        <v>Asimétrico</v>
      </c>
      <c r="C168" s="10" t="str">
        <f t="shared" si="36"/>
        <v>Calidad Doble</v>
      </c>
      <c r="D168" s="22">
        <v>120</v>
      </c>
      <c r="E168" s="19" t="s">
        <v>34</v>
      </c>
      <c r="H168" s="19" t="s">
        <v>199</v>
      </c>
      <c r="J168" s="28">
        <f t="shared" si="38"/>
        <v>3.1017601306183762</v>
      </c>
      <c r="K168" s="28">
        <f t="shared" si="39"/>
        <v>1.2727636784397074</v>
      </c>
      <c r="L168" s="28">
        <f t="shared" si="40"/>
        <v>1</v>
      </c>
      <c r="M168" s="25">
        <f t="shared" si="41"/>
        <v>3.947807633483472</v>
      </c>
      <c r="O168" s="24">
        <v>228.73742898354715</v>
      </c>
      <c r="P168" s="24">
        <v>235.36702134778844</v>
      </c>
      <c r="Q168" s="24">
        <v>240.97287224720807</v>
      </c>
      <c r="R168" s="24">
        <v>246.45549133347035</v>
      </c>
      <c r="S168" s="24">
        <v>250.52482742740244</v>
      </c>
    </row>
    <row r="169" spans="1:19" outlineLevel="1">
      <c r="A169" s="10" t="s">
        <v>139</v>
      </c>
      <c r="B169" s="10" t="str">
        <f t="shared" si="37"/>
        <v>Asimétrico</v>
      </c>
      <c r="C169" s="10" t="str">
        <f t="shared" si="36"/>
        <v>Calidad Doble</v>
      </c>
      <c r="D169" s="22">
        <v>150</v>
      </c>
      <c r="E169" s="19" t="s">
        <v>34</v>
      </c>
      <c r="H169" s="19" t="s">
        <v>199</v>
      </c>
      <c r="J169" s="28">
        <f t="shared" si="38"/>
        <v>3.4572107732942632</v>
      </c>
      <c r="K169" s="28">
        <f t="shared" si="39"/>
        <v>1.2727636784397074</v>
      </c>
      <c r="L169" s="28">
        <f t="shared" si="40"/>
        <v>1</v>
      </c>
      <c r="M169" s="25">
        <f t="shared" si="41"/>
        <v>4.4002123009593914</v>
      </c>
      <c r="O169" s="24">
        <v>254.94992212047538</v>
      </c>
      <c r="P169" s="24">
        <v>262.33924211268089</v>
      </c>
      <c r="Q169" s="24">
        <v>268.58750352130602</v>
      </c>
      <c r="R169" s="24">
        <v>274.69841119072532</v>
      </c>
      <c r="S169" s="24">
        <v>279.23407868003966</v>
      </c>
    </row>
    <row r="170" spans="1:19" outlineLevel="1">
      <c r="A170" s="10" t="s">
        <v>139</v>
      </c>
      <c r="B170" s="10" t="str">
        <f t="shared" si="37"/>
        <v>Asimétrico</v>
      </c>
      <c r="C170" s="10" t="str">
        <f t="shared" si="36"/>
        <v>Calidad Doble</v>
      </c>
      <c r="D170" s="22">
        <v>200</v>
      </c>
      <c r="E170" s="19" t="s">
        <v>34</v>
      </c>
      <c r="H170" s="19" t="s">
        <v>199</v>
      </c>
      <c r="J170" s="28">
        <f t="shared" si="38"/>
        <v>3.9762260973498145</v>
      </c>
      <c r="K170" s="28">
        <f t="shared" si="39"/>
        <v>1.2727636784397074</v>
      </c>
      <c r="L170" s="28">
        <f t="shared" si="40"/>
        <v>1</v>
      </c>
      <c r="M170" s="25">
        <f t="shared" si="41"/>
        <v>5.0607961539709123</v>
      </c>
      <c r="O170" s="24">
        <v>293.22439397780158</v>
      </c>
      <c r="P170" s="24">
        <v>301.72303896110401</v>
      </c>
      <c r="Q170" s="24">
        <v>308.90932342716951</v>
      </c>
      <c r="R170" s="24">
        <v>315.9376338620832</v>
      </c>
      <c r="S170" s="24">
        <v>321.1542204755537</v>
      </c>
    </row>
    <row r="171" spans="1:19" outlineLevel="1">
      <c r="A171" s="10" t="s">
        <v>139</v>
      </c>
      <c r="B171" s="10" t="str">
        <f t="shared" si="37"/>
        <v>Asimétrico</v>
      </c>
      <c r="C171" s="10" t="str">
        <f t="shared" si="36"/>
        <v>Calidad Doble</v>
      </c>
      <c r="D171" s="22">
        <v>250</v>
      </c>
      <c r="E171" s="19" t="s">
        <v>34</v>
      </c>
      <c r="H171" s="19" t="s">
        <v>199</v>
      </c>
      <c r="J171" s="28">
        <f t="shared" si="38"/>
        <v>4.4318874193766264</v>
      </c>
      <c r="K171" s="28">
        <f t="shared" si="39"/>
        <v>1.2727636784397074</v>
      </c>
      <c r="L171" s="28">
        <f t="shared" si="40"/>
        <v>1</v>
      </c>
      <c r="M171" s="25">
        <f t="shared" si="41"/>
        <v>5.6407453343164571</v>
      </c>
      <c r="O171" s="24">
        <v>326.82686318836494</v>
      </c>
      <c r="P171" s="24">
        <v>336.29942256026544</v>
      </c>
      <c r="Q171" s="24">
        <v>344.30922958266916</v>
      </c>
      <c r="R171" s="24">
        <v>352.14295931366411</v>
      </c>
      <c r="S171" s="24">
        <v>357.95734813821753</v>
      </c>
    </row>
    <row r="172" spans="1:19" outlineLevel="1">
      <c r="A172" s="10" t="s">
        <v>139</v>
      </c>
      <c r="B172" s="10" t="str">
        <f t="shared" si="37"/>
        <v>Asimétrico</v>
      </c>
      <c r="C172" s="10" t="str">
        <f t="shared" si="36"/>
        <v>Calidad Doble</v>
      </c>
      <c r="D172" s="22">
        <v>300</v>
      </c>
      <c r="E172" s="19" t="s">
        <v>34</v>
      </c>
      <c r="H172" s="19" t="s">
        <v>199</v>
      </c>
      <c r="J172" s="28">
        <f t="shared" si="38"/>
        <v>4.8426896939866175</v>
      </c>
      <c r="K172" s="28">
        <f t="shared" si="39"/>
        <v>1.2727636784397074</v>
      </c>
      <c r="L172" s="28">
        <f t="shared" si="40"/>
        <v>1</v>
      </c>
      <c r="M172" s="25">
        <f t="shared" si="41"/>
        <v>6.1635995484604686</v>
      </c>
      <c r="O172" s="24">
        <v>357.12122901869412</v>
      </c>
      <c r="P172" s="24">
        <v>367.47182263833776</v>
      </c>
      <c r="Q172" s="24">
        <v>376.22407788485577</v>
      </c>
      <c r="R172" s="24">
        <v>384.78393481350986</v>
      </c>
      <c r="S172" s="24">
        <v>391.1372732837944</v>
      </c>
    </row>
    <row r="173" spans="1:19" outlineLevel="1">
      <c r="A173" s="10" t="s">
        <v>139</v>
      </c>
      <c r="B173" s="10" t="str">
        <f t="shared" si="37"/>
        <v>Asimétrico</v>
      </c>
      <c r="C173" s="10" t="str">
        <f t="shared" si="36"/>
        <v>Calidad Doble</v>
      </c>
      <c r="D173" s="22">
        <v>350</v>
      </c>
      <c r="E173" s="19" t="s">
        <v>34</v>
      </c>
      <c r="H173" s="19" t="s">
        <v>199</v>
      </c>
      <c r="J173" s="28">
        <f t="shared" si="38"/>
        <v>5.2195873591693909</v>
      </c>
      <c r="K173" s="28">
        <f t="shared" si="39"/>
        <v>1.2727636784397074</v>
      </c>
      <c r="L173" s="28">
        <f t="shared" si="40"/>
        <v>1</v>
      </c>
      <c r="M173" s="25">
        <f t="shared" si="41"/>
        <v>6.643301207193832</v>
      </c>
      <c r="O173" s="24">
        <v>384.91531988755253</v>
      </c>
      <c r="P173" s="24">
        <v>396.07148124228019</v>
      </c>
      <c r="Q173" s="24">
        <v>405.50490847708238</v>
      </c>
      <c r="R173" s="24">
        <v>414.73096338549021</v>
      </c>
      <c r="S173" s="24">
        <v>421.57877054711787</v>
      </c>
    </row>
    <row r="174" spans="1:19" outlineLevel="1">
      <c r="A174" s="10" t="s">
        <v>139</v>
      </c>
      <c r="B174" s="10" t="str">
        <f t="shared" si="37"/>
        <v>Asimétrico</v>
      </c>
      <c r="C174" s="10" t="str">
        <f t="shared" si="36"/>
        <v>Calidad Doble</v>
      </c>
      <c r="D174" s="22">
        <v>400</v>
      </c>
      <c r="E174" s="19" t="s">
        <v>34</v>
      </c>
      <c r="H174" s="19" t="s">
        <v>199</v>
      </c>
      <c r="J174" s="28">
        <f t="shared" si="38"/>
        <v>5.5697006648653096</v>
      </c>
      <c r="K174" s="28">
        <f t="shared" si="39"/>
        <v>1.2727636784397074</v>
      </c>
      <c r="L174" s="28">
        <f t="shared" si="40"/>
        <v>1</v>
      </c>
      <c r="M174" s="25">
        <f t="shared" si="41"/>
        <v>7.0889127060220556</v>
      </c>
      <c r="O174" s="24">
        <v>410.73421432986692</v>
      </c>
      <c r="P174" s="24">
        <v>422.63869547733049</v>
      </c>
      <c r="Q174" s="24">
        <v>432.70488698370229</v>
      </c>
      <c r="R174" s="24">
        <v>442.54979628810759</v>
      </c>
      <c r="S174" s="24">
        <v>449.85693255702836</v>
      </c>
    </row>
    <row r="175" spans="1:19" outlineLevel="1">
      <c r="A175" s="10" t="s">
        <v>139</v>
      </c>
      <c r="B175" s="10" t="str">
        <f t="shared" si="37"/>
        <v>Asimétrico</v>
      </c>
      <c r="C175" s="10" t="str">
        <f t="shared" si="36"/>
        <v>Calidad Doble</v>
      </c>
      <c r="D175" s="22">
        <v>500</v>
      </c>
      <c r="E175" s="19" t="s">
        <v>34</v>
      </c>
      <c r="H175" s="19" t="s">
        <v>199</v>
      </c>
      <c r="J175" s="28">
        <f t="shared" si="38"/>
        <v>6.2079684861890678</v>
      </c>
      <c r="K175" s="28">
        <f t="shared" si="39"/>
        <v>1.2727636784397074</v>
      </c>
      <c r="L175" s="28">
        <f t="shared" si="40"/>
        <v>1</v>
      </c>
      <c r="M175" s="25">
        <f t="shared" si="41"/>
        <v>7.90127680611978</v>
      </c>
      <c r="O175" s="24">
        <v>457.80288963178987</v>
      </c>
      <c r="P175" s="24">
        <v>471.07158183890925</v>
      </c>
      <c r="Q175" s="24">
        <v>482.29132297180388</v>
      </c>
      <c r="R175" s="24">
        <v>493.26442375200816</v>
      </c>
      <c r="S175" s="24">
        <v>501.40893176262784</v>
      </c>
    </row>
    <row r="176" spans="1:19" outlineLevel="1">
      <c r="A176" s="10" t="s">
        <v>139</v>
      </c>
      <c r="B176" s="10" t="str">
        <f t="shared" si="37"/>
        <v>Asimétrico</v>
      </c>
      <c r="C176" s="10" t="str">
        <f t="shared" si="36"/>
        <v>Calidad Doble</v>
      </c>
      <c r="D176" s="22">
        <v>750</v>
      </c>
      <c r="E176" s="19" t="s">
        <v>34</v>
      </c>
      <c r="H176" s="19" t="s">
        <v>199</v>
      </c>
      <c r="J176" s="28">
        <f t="shared" si="38"/>
        <v>7.5607534060245989</v>
      </c>
      <c r="K176" s="28">
        <f t="shared" si="39"/>
        <v>1.2727636784397074</v>
      </c>
      <c r="L176" s="28">
        <f t="shared" si="40"/>
        <v>1</v>
      </c>
      <c r="M176" s="25">
        <f t="shared" si="41"/>
        <v>9.6230523168274154</v>
      </c>
      <c r="O176" s="24">
        <v>557.56319716698408</v>
      </c>
      <c r="P176" s="24">
        <v>573.72328400080994</v>
      </c>
      <c r="Q176" s="24">
        <v>587.38793068417647</v>
      </c>
      <c r="R176" s="24">
        <v>600.75219135707675</v>
      </c>
      <c r="S176" s="24">
        <v>610.67147764512436</v>
      </c>
    </row>
    <row r="177" spans="1:19" outlineLevel="1">
      <c r="A177" s="10" t="s">
        <v>139</v>
      </c>
      <c r="B177" s="10" t="str">
        <f t="shared" si="37"/>
        <v>Asimétrico</v>
      </c>
      <c r="C177" s="10" t="str">
        <f t="shared" si="36"/>
        <v>Calidad Doble</v>
      </c>
      <c r="D177" s="22">
        <v>1000</v>
      </c>
      <c r="E177" s="19" t="s">
        <v>34</v>
      </c>
      <c r="H177" s="19" t="s">
        <v>199</v>
      </c>
      <c r="J177" s="28">
        <f t="shared" si="38"/>
        <v>8.6958149155642026</v>
      </c>
      <c r="K177" s="28">
        <f t="shared" si="39"/>
        <v>1.2727636784397074</v>
      </c>
      <c r="L177" s="28">
        <f t="shared" si="40"/>
        <v>1</v>
      </c>
      <c r="M177" s="25">
        <f t="shared" si="41"/>
        <v>11.067717378964367</v>
      </c>
      <c r="O177" s="24">
        <v>641.2676232015375</v>
      </c>
      <c r="P177" s="24">
        <v>659.85375034786421</v>
      </c>
      <c r="Q177" s="24">
        <v>675.56980826749566</v>
      </c>
      <c r="R177" s="24">
        <v>690.94038459158162</v>
      </c>
      <c r="S177" s="24">
        <v>702.34880820008414</v>
      </c>
    </row>
    <row r="178" spans="1:19" s="3" customFormat="1" ht="12">
      <c r="A178" s="10" t="s">
        <v>139</v>
      </c>
      <c r="B178" s="10" t="str">
        <f>+IF(D176="Calidad best effort",C175,B176)</f>
        <v>Asimétrico</v>
      </c>
      <c r="C178" s="10" t="str">
        <f>+IF(D178=2,D176,C176)</f>
        <v>Calidad Doble</v>
      </c>
      <c r="D178" s="23" t="s">
        <v>156</v>
      </c>
      <c r="E178" s="2"/>
      <c r="F178" s="2"/>
      <c r="G178" s="2"/>
      <c r="H178" s="19"/>
      <c r="I178" s="2"/>
      <c r="J178" s="2"/>
      <c r="K178" s="2"/>
      <c r="L178" s="2"/>
      <c r="M178" s="2"/>
      <c r="N178" s="2"/>
      <c r="O178" s="17"/>
      <c r="P178" s="17"/>
      <c r="Q178" s="17"/>
      <c r="R178" s="17"/>
      <c r="S178" s="17"/>
    </row>
    <row r="179" spans="1:19" s="3" customFormat="1">
      <c r="A179" s="10" t="s">
        <v>139</v>
      </c>
      <c r="B179" s="10" t="str">
        <f>+IF(D178="Calidad best effort",C176,B178)</f>
        <v>Asimétrico</v>
      </c>
      <c r="C179" s="10" t="str">
        <f t="shared" ref="C179:C201" si="42">+IF(D179=2,D178,C178)</f>
        <v>Calidad Triple</v>
      </c>
      <c r="D179" s="22">
        <f t="array" ref="D179:D201">vel.SAIB</f>
        <v>2</v>
      </c>
      <c r="E179" s="2"/>
      <c r="F179" s="2"/>
      <c r="G179" s="2"/>
      <c r="H179" s="19"/>
      <c r="I179" s="2"/>
      <c r="J179" s="28">
        <f>INDEX(factor.vel.SAIB,MATCH(D179,vel.SAIB,0))</f>
        <v>0.42371230003293037</v>
      </c>
      <c r="K179" s="28">
        <f>INDEX(factor.calidad.SAIB,MATCH(C179,calidad.SAIB,0))</f>
        <v>1.42</v>
      </c>
      <c r="L179" s="28">
        <f>INDEX(factor.simetria.SAIB,MATCH(B179,simetria.SAIB,0))</f>
        <v>1</v>
      </c>
      <c r="M179" s="25">
        <f>J179*K179*L179</f>
        <v>0.60167146604676114</v>
      </c>
      <c r="N179"/>
      <c r="O179" s="24">
        <f t="array" ref="O179:S201">INDEX(costo.unitario,MATCH($A179:$A201,niveles.desagregacion,0),indice.tiempo)*M179:M201</f>
        <v>34.861066448382182</v>
      </c>
      <c r="P179" s="24">
        <v>35.871459285979945</v>
      </c>
      <c r="Q179" s="24">
        <v>36.725827290258103</v>
      </c>
      <c r="R179" s="24">
        <v>37.561413967640519</v>
      </c>
      <c r="S179" s="24">
        <v>38.181607158592101</v>
      </c>
    </row>
    <row r="180" spans="1:19">
      <c r="A180" s="10" t="s">
        <v>139</v>
      </c>
      <c r="B180" s="10" t="str">
        <f t="shared" ref="B180:B201" si="43">+IF(D179="Calidad best effort",C178,B179)</f>
        <v>Asimétrico</v>
      </c>
      <c r="C180" s="10" t="str">
        <f t="shared" si="42"/>
        <v>Calidad Triple</v>
      </c>
      <c r="D180" s="22">
        <v>3</v>
      </c>
      <c r="E180" s="19" t="s">
        <v>34</v>
      </c>
      <c r="H180" s="19" t="s">
        <v>199</v>
      </c>
      <c r="J180" s="28">
        <f t="shared" ref="J180:J201" si="44">INDEX(factor.vel.SAIB,MATCH(D180,vel.SAIB,0))</f>
        <v>0.51604389145588314</v>
      </c>
      <c r="K180" s="28">
        <f t="shared" ref="K180:K201" si="45">INDEX(factor.calidad.SAIB,MATCH(C180,calidad.SAIB,0))</f>
        <v>1.42</v>
      </c>
      <c r="L180" s="28">
        <f t="shared" ref="L180:L201" si="46">INDEX(factor.simetria.SAIB,MATCH(B180,simetria.SAIB,0))</f>
        <v>1</v>
      </c>
      <c r="M180" s="25">
        <f>J180*K180*L180</f>
        <v>0.73278232586735403</v>
      </c>
      <c r="O180" s="24">
        <v>42.457677978494175</v>
      </c>
      <c r="P180" s="24">
        <v>43.688246578396935</v>
      </c>
      <c r="Q180" s="24">
        <v>44.728790810010771</v>
      </c>
      <c r="R180" s="24">
        <v>45.74646105609898</v>
      </c>
      <c r="S180" s="24">
        <v>46.501801195359086</v>
      </c>
    </row>
    <row r="181" spans="1:19" outlineLevel="1">
      <c r="A181" s="10" t="s">
        <v>139</v>
      </c>
      <c r="B181" s="10" t="str">
        <f t="shared" si="43"/>
        <v>Asimétrico</v>
      </c>
      <c r="C181" s="10" t="str">
        <f t="shared" si="42"/>
        <v>Calidad Triple</v>
      </c>
      <c r="D181" s="22">
        <v>5</v>
      </c>
      <c r="E181" s="19" t="s">
        <v>34</v>
      </c>
      <c r="H181" s="19" t="s">
        <v>199</v>
      </c>
      <c r="J181" s="28">
        <f t="shared" si="44"/>
        <v>0.66152993854355946</v>
      </c>
      <c r="K181" s="28">
        <f t="shared" si="45"/>
        <v>1.42</v>
      </c>
      <c r="L181" s="28">
        <f t="shared" si="46"/>
        <v>1</v>
      </c>
      <c r="M181" s="25">
        <f t="shared" ref="M181:M201" si="47">J181*K181*L181</f>
        <v>0.9393725127318544</v>
      </c>
      <c r="O181" s="24">
        <v>54.427589530369751</v>
      </c>
      <c r="P181" s="24">
        <v>56.005087072237082</v>
      </c>
      <c r="Q181" s="24">
        <v>57.338987488438804</v>
      </c>
      <c r="R181" s="24">
        <v>58.643565154212595</v>
      </c>
      <c r="S181" s="24">
        <v>59.611855108182411</v>
      </c>
    </row>
    <row r="182" spans="1:19" outlineLevel="1">
      <c r="A182" s="10" t="s">
        <v>139</v>
      </c>
      <c r="B182" s="10" t="str">
        <f t="shared" si="43"/>
        <v>Asimétrico</v>
      </c>
      <c r="C182" s="10" t="str">
        <f t="shared" si="42"/>
        <v>Calidad Triple</v>
      </c>
      <c r="D182" s="22">
        <v>10</v>
      </c>
      <c r="E182" s="19" t="s">
        <v>34</v>
      </c>
      <c r="H182" s="19" t="s">
        <v>199</v>
      </c>
      <c r="J182" s="28">
        <f t="shared" si="44"/>
        <v>0.92663838733670956</v>
      </c>
      <c r="K182" s="28">
        <f t="shared" si="45"/>
        <v>1.42</v>
      </c>
      <c r="L182" s="28">
        <f t="shared" si="46"/>
        <v>1</v>
      </c>
      <c r="M182" s="25">
        <f t="shared" si="47"/>
        <v>1.3158265100181274</v>
      </c>
      <c r="O182" s="24">
        <v>76.239472849988402</v>
      </c>
      <c r="P182" s="24">
        <v>78.449153308958756</v>
      </c>
      <c r="Q182" s="24">
        <v>80.317614974137868</v>
      </c>
      <c r="R182" s="24">
        <v>82.145002782208351</v>
      </c>
      <c r="S182" s="24">
        <v>83.50133541228756</v>
      </c>
    </row>
    <row r="183" spans="1:19" outlineLevel="1">
      <c r="A183" s="10" t="s">
        <v>139</v>
      </c>
      <c r="B183" s="10" t="str">
        <f t="shared" si="43"/>
        <v>Asimétrico</v>
      </c>
      <c r="C183" s="10" t="str">
        <f t="shared" si="42"/>
        <v>Calidad Triple</v>
      </c>
      <c r="D183" s="22">
        <v>15</v>
      </c>
      <c r="E183" s="19" t="s">
        <v>34</v>
      </c>
      <c r="H183" s="19" t="s">
        <v>199</v>
      </c>
      <c r="J183" s="28">
        <f t="shared" si="44"/>
        <v>1.1285631295963692</v>
      </c>
      <c r="K183" s="28">
        <f t="shared" si="45"/>
        <v>1.42</v>
      </c>
      <c r="L183" s="28">
        <f t="shared" si="46"/>
        <v>1</v>
      </c>
      <c r="M183" s="25">
        <f t="shared" si="47"/>
        <v>1.6025596440268441</v>
      </c>
      <c r="O183" s="24">
        <v>92.852896290703612</v>
      </c>
      <c r="P183" s="24">
        <v>95.544090534610305</v>
      </c>
      <c r="Q183" s="24">
        <v>97.819710639715169</v>
      </c>
      <c r="R183" s="24">
        <v>100.04530644045647</v>
      </c>
      <c r="S183" s="24">
        <v>101.69719893562424</v>
      </c>
    </row>
    <row r="184" spans="1:19" outlineLevel="1">
      <c r="A184" s="10" t="s">
        <v>139</v>
      </c>
      <c r="B184" s="10" t="str">
        <f t="shared" si="43"/>
        <v>Asimétrico</v>
      </c>
      <c r="C184" s="10" t="str">
        <f t="shared" si="42"/>
        <v>Calidad Triple</v>
      </c>
      <c r="D184" s="22">
        <v>20</v>
      </c>
      <c r="E184" s="19" t="s">
        <v>34</v>
      </c>
      <c r="H184" s="19" t="s">
        <v>199</v>
      </c>
      <c r="J184" s="28">
        <f t="shared" si="44"/>
        <v>1.2979891775970445</v>
      </c>
      <c r="K184" s="28">
        <f t="shared" si="45"/>
        <v>1.42</v>
      </c>
      <c r="L184" s="28">
        <f t="shared" si="46"/>
        <v>1</v>
      </c>
      <c r="M184" s="25">
        <f t="shared" si="47"/>
        <v>1.8431446321878031</v>
      </c>
      <c r="O184" s="24">
        <v>106.79247915619818</v>
      </c>
      <c r="P184" s="24">
        <v>109.88769014776378</v>
      </c>
      <c r="Q184" s="24">
        <v>112.50493874581497</v>
      </c>
      <c r="R184" s="24">
        <v>115.06465311828505</v>
      </c>
      <c r="S184" s="24">
        <v>116.96453671810494</v>
      </c>
    </row>
    <row r="185" spans="1:19" outlineLevel="1">
      <c r="A185" s="10" t="s">
        <v>139</v>
      </c>
      <c r="B185" s="10" t="str">
        <f t="shared" si="43"/>
        <v>Asimétrico</v>
      </c>
      <c r="C185" s="10" t="str">
        <f t="shared" si="42"/>
        <v>Calidad Triple</v>
      </c>
      <c r="D185" s="22">
        <v>30</v>
      </c>
      <c r="E185" s="19" t="s">
        <v>34</v>
      </c>
      <c r="H185" s="19" t="s">
        <v>199</v>
      </c>
      <c r="J185" s="28">
        <f t="shared" si="44"/>
        <v>1.5808353598013152</v>
      </c>
      <c r="K185" s="28">
        <f t="shared" si="45"/>
        <v>1.42</v>
      </c>
      <c r="L185" s="28">
        <f t="shared" si="46"/>
        <v>1</v>
      </c>
      <c r="M185" s="25">
        <f t="shared" si="47"/>
        <v>2.2447862109178676</v>
      </c>
      <c r="O185" s="24">
        <v>130.06374022586257</v>
      </c>
      <c r="P185" s="24">
        <v>133.83343188890942</v>
      </c>
      <c r="Q185" s="24">
        <v>137.021007872285</v>
      </c>
      <c r="R185" s="24">
        <v>140.13851228667738</v>
      </c>
      <c r="S185" s="24">
        <v>142.45240151313615</v>
      </c>
    </row>
    <row r="186" spans="1:19" outlineLevel="1">
      <c r="A186" s="10" t="s">
        <v>139</v>
      </c>
      <c r="B186" s="10" t="str">
        <f t="shared" si="43"/>
        <v>Asimétrico</v>
      </c>
      <c r="C186" s="10" t="str">
        <f t="shared" si="42"/>
        <v>Calidad Triple</v>
      </c>
      <c r="D186" s="22">
        <v>40</v>
      </c>
      <c r="E186" s="19" t="s">
        <v>34</v>
      </c>
      <c r="H186" s="19" t="s">
        <v>199</v>
      </c>
      <c r="J186" s="28">
        <f t="shared" si="44"/>
        <v>1.8181589800108939</v>
      </c>
      <c r="K186" s="28">
        <f t="shared" si="45"/>
        <v>1.42</v>
      </c>
      <c r="L186" s="28">
        <f t="shared" si="46"/>
        <v>1</v>
      </c>
      <c r="M186" s="25">
        <f t="shared" si="47"/>
        <v>2.5817857516154694</v>
      </c>
      <c r="O186" s="24">
        <v>149.58961779244197</v>
      </c>
      <c r="P186" s="24">
        <v>153.92523611382248</v>
      </c>
      <c r="Q186" s="24">
        <v>157.59134837700577</v>
      </c>
      <c r="R186" s="24">
        <v>161.1768695453604</v>
      </c>
      <c r="S186" s="24">
        <v>163.8381324338406</v>
      </c>
    </row>
    <row r="187" spans="1:19" outlineLevel="1">
      <c r="A187" s="10" t="s">
        <v>139</v>
      </c>
      <c r="B187" s="10" t="str">
        <f t="shared" si="43"/>
        <v>Asimétrico</v>
      </c>
      <c r="C187" s="10" t="str">
        <f t="shared" si="42"/>
        <v>Calidad Triple</v>
      </c>
      <c r="D187" s="22">
        <v>50</v>
      </c>
      <c r="E187" s="19" t="s">
        <v>34</v>
      </c>
      <c r="H187" s="19" t="s">
        <v>199</v>
      </c>
      <c r="J187" s="28">
        <f t="shared" si="44"/>
        <v>2.0265135112179755</v>
      </c>
      <c r="K187" s="28">
        <f t="shared" si="45"/>
        <v>1.42</v>
      </c>
      <c r="L187" s="28">
        <f t="shared" si="46"/>
        <v>1</v>
      </c>
      <c r="M187" s="25">
        <f t="shared" si="47"/>
        <v>2.877649185929525</v>
      </c>
      <c r="O187" s="24">
        <v>166.73205419720782</v>
      </c>
      <c r="P187" s="24">
        <v>171.5645189070371</v>
      </c>
      <c r="Q187" s="24">
        <v>175.65075455345914</v>
      </c>
      <c r="R187" s="24">
        <v>179.64716365316571</v>
      </c>
      <c r="S187" s="24">
        <v>182.61339777223915</v>
      </c>
    </row>
    <row r="188" spans="1:19" outlineLevel="1">
      <c r="A188" s="10" t="s">
        <v>139</v>
      </c>
      <c r="B188" s="10" t="str">
        <f t="shared" si="43"/>
        <v>Asimétrico</v>
      </c>
      <c r="C188" s="10" t="str">
        <f t="shared" si="42"/>
        <v>Calidad Triple</v>
      </c>
      <c r="D188" s="22">
        <v>60</v>
      </c>
      <c r="E188" s="19" t="s">
        <v>34</v>
      </c>
      <c r="H188" s="19" t="s">
        <v>199</v>
      </c>
      <c r="J188" s="28">
        <f t="shared" si="44"/>
        <v>2.2143559090858629</v>
      </c>
      <c r="K188" s="28">
        <f t="shared" si="45"/>
        <v>1.42</v>
      </c>
      <c r="L188" s="28">
        <f t="shared" si="46"/>
        <v>1</v>
      </c>
      <c r="M188" s="25">
        <f t="shared" si="47"/>
        <v>3.1443853909019253</v>
      </c>
      <c r="O188" s="24">
        <v>182.18684820103292</v>
      </c>
      <c r="P188" s="24">
        <v>187.46724565529314</v>
      </c>
      <c r="Q188" s="24">
        <v>191.93224428445782</v>
      </c>
      <c r="R188" s="24">
        <v>196.2990901288465</v>
      </c>
      <c r="S188" s="24">
        <v>199.54027160281294</v>
      </c>
    </row>
    <row r="189" spans="1:19" outlineLevel="1">
      <c r="A189" s="10" t="s">
        <v>139</v>
      </c>
      <c r="B189" s="10" t="str">
        <f t="shared" si="43"/>
        <v>Asimétrico</v>
      </c>
      <c r="C189" s="10" t="str">
        <f t="shared" si="42"/>
        <v>Calidad Triple</v>
      </c>
      <c r="D189" s="22">
        <v>70</v>
      </c>
      <c r="E189" s="19" t="s">
        <v>34</v>
      </c>
      <c r="H189" s="19" t="s">
        <v>199</v>
      </c>
      <c r="J189" s="28">
        <f t="shared" si="44"/>
        <v>2.3866951719245444</v>
      </c>
      <c r="K189" s="28">
        <f t="shared" si="45"/>
        <v>1.42</v>
      </c>
      <c r="L189" s="28">
        <f t="shared" si="46"/>
        <v>1</v>
      </c>
      <c r="M189" s="25">
        <f t="shared" si="47"/>
        <v>3.3891071441328529</v>
      </c>
      <c r="O189" s="24">
        <v>196.36611675900858</v>
      </c>
      <c r="P189" s="24">
        <v>202.05747787138199</v>
      </c>
      <c r="Q189" s="24">
        <v>206.86997916223197</v>
      </c>
      <c r="R189" s="24">
        <v>211.5766886169211</v>
      </c>
      <c r="S189" s="24">
        <v>215.07012530589515</v>
      </c>
    </row>
    <row r="190" spans="1:19" outlineLevel="1">
      <c r="A190" s="10" t="s">
        <v>139</v>
      </c>
      <c r="B190" s="10" t="str">
        <f t="shared" si="43"/>
        <v>Asimétrico</v>
      </c>
      <c r="C190" s="10" t="str">
        <f t="shared" si="42"/>
        <v>Calidad Triple</v>
      </c>
      <c r="D190" s="22">
        <v>80</v>
      </c>
      <c r="E190" s="19" t="s">
        <v>34</v>
      </c>
      <c r="H190" s="19" t="s">
        <v>199</v>
      </c>
      <c r="J190" s="28">
        <f t="shared" si="44"/>
        <v>2.5467870870187617</v>
      </c>
      <c r="K190" s="28">
        <f t="shared" si="45"/>
        <v>1.42</v>
      </c>
      <c r="L190" s="28">
        <f t="shared" si="46"/>
        <v>1</v>
      </c>
      <c r="M190" s="25">
        <f t="shared" si="47"/>
        <v>3.6164376635666415</v>
      </c>
      <c r="O190" s="24">
        <v>209.53773082240613</v>
      </c>
      <c r="P190" s="24">
        <v>215.61085032214743</v>
      </c>
      <c r="Q190" s="24">
        <v>220.74615888101744</v>
      </c>
      <c r="R190" s="24">
        <v>225.76857942410069</v>
      </c>
      <c r="S190" s="24">
        <v>229.4963447262873</v>
      </c>
    </row>
    <row r="191" spans="1:19" outlineLevel="1">
      <c r="A191" s="10" t="s">
        <v>139</v>
      </c>
      <c r="B191" s="10" t="str">
        <f t="shared" si="43"/>
        <v>Asimétrico</v>
      </c>
      <c r="C191" s="10" t="str">
        <f t="shared" si="42"/>
        <v>Calidad Triple</v>
      </c>
      <c r="D191" s="22">
        <v>100</v>
      </c>
      <c r="E191" s="19" t="s">
        <v>34</v>
      </c>
      <c r="H191" s="19" t="s">
        <v>199</v>
      </c>
      <c r="J191" s="28">
        <f t="shared" si="44"/>
        <v>2.8386397992589538</v>
      </c>
      <c r="K191" s="28">
        <f t="shared" si="45"/>
        <v>1.42</v>
      </c>
      <c r="L191" s="28">
        <f t="shared" si="46"/>
        <v>1</v>
      </c>
      <c r="M191" s="25">
        <f t="shared" si="47"/>
        <v>4.0308685149477146</v>
      </c>
      <c r="O191" s="24">
        <v>233.55000706209793</v>
      </c>
      <c r="P191" s="24">
        <v>240.31908438524454</v>
      </c>
      <c r="Q191" s="24">
        <v>246.04288098017213</v>
      </c>
      <c r="R191" s="24">
        <v>251.64085299553238</v>
      </c>
      <c r="S191" s="24">
        <v>255.7958068992254</v>
      </c>
    </row>
    <row r="192" spans="1:19" outlineLevel="1">
      <c r="A192" s="10" t="s">
        <v>139</v>
      </c>
      <c r="B192" s="10" t="str">
        <f t="shared" si="43"/>
        <v>Asimétrico</v>
      </c>
      <c r="C192" s="10" t="str">
        <f t="shared" si="42"/>
        <v>Calidad Triple</v>
      </c>
      <c r="D192" s="22">
        <v>120</v>
      </c>
      <c r="E192" s="19" t="s">
        <v>34</v>
      </c>
      <c r="H192" s="19" t="s">
        <v>199</v>
      </c>
      <c r="J192" s="28">
        <f t="shared" si="44"/>
        <v>3.1017601306183762</v>
      </c>
      <c r="K192" s="28">
        <f t="shared" si="45"/>
        <v>1.42</v>
      </c>
      <c r="L192" s="28">
        <f t="shared" si="46"/>
        <v>1</v>
      </c>
      <c r="M192" s="25">
        <f t="shared" si="47"/>
        <v>4.4044993854780943</v>
      </c>
      <c r="O192" s="24">
        <v>255.19831737720628</v>
      </c>
      <c r="P192" s="24">
        <v>262.59483671280151</v>
      </c>
      <c r="Q192" s="24">
        <v>268.84918574241436</v>
      </c>
      <c r="R192" s="24">
        <v>274.96604721039444</v>
      </c>
      <c r="S192" s="24">
        <v>279.50613375691455</v>
      </c>
    </row>
    <row r="193" spans="1:19" outlineLevel="1">
      <c r="A193" s="10" t="s">
        <v>139</v>
      </c>
      <c r="B193" s="10" t="str">
        <f t="shared" si="43"/>
        <v>Asimétrico</v>
      </c>
      <c r="C193" s="10" t="str">
        <f t="shared" si="42"/>
        <v>Calidad Triple</v>
      </c>
      <c r="D193" s="22">
        <v>150</v>
      </c>
      <c r="E193" s="19" t="s">
        <v>34</v>
      </c>
      <c r="H193" s="19" t="s">
        <v>199</v>
      </c>
      <c r="J193" s="28">
        <f t="shared" si="44"/>
        <v>3.4572107732942632</v>
      </c>
      <c r="K193" s="28">
        <f t="shared" si="45"/>
        <v>1.42</v>
      </c>
      <c r="L193" s="28">
        <f t="shared" si="46"/>
        <v>1</v>
      </c>
      <c r="M193" s="25">
        <f t="shared" si="47"/>
        <v>4.9092392980778534</v>
      </c>
      <c r="O193" s="24">
        <v>284.44313390125149</v>
      </c>
      <c r="P193" s="24">
        <v>292.68726795903279</v>
      </c>
      <c r="Q193" s="24">
        <v>299.65834306947642</v>
      </c>
      <c r="R193" s="24">
        <v>306.47617503433349</v>
      </c>
      <c r="S193" s="24">
        <v>311.53653929828079</v>
      </c>
    </row>
    <row r="194" spans="1:19" outlineLevel="1">
      <c r="A194" s="10" t="s">
        <v>139</v>
      </c>
      <c r="B194" s="10" t="str">
        <f t="shared" si="43"/>
        <v>Asimétrico</v>
      </c>
      <c r="C194" s="10" t="str">
        <f t="shared" si="42"/>
        <v>Calidad Triple</v>
      </c>
      <c r="D194" s="22">
        <v>200</v>
      </c>
      <c r="E194" s="19" t="s">
        <v>34</v>
      </c>
      <c r="H194" s="19" t="s">
        <v>199</v>
      </c>
      <c r="J194" s="28">
        <f t="shared" si="44"/>
        <v>3.9762260973498145</v>
      </c>
      <c r="K194" s="28">
        <f t="shared" si="45"/>
        <v>1.42</v>
      </c>
      <c r="L194" s="28">
        <f t="shared" si="46"/>
        <v>1</v>
      </c>
      <c r="M194" s="25">
        <f t="shared" si="47"/>
        <v>5.6462410582367362</v>
      </c>
      <c r="O194" s="24">
        <v>327.14528745738608</v>
      </c>
      <c r="P194" s="24">
        <v>336.62707585276502</v>
      </c>
      <c r="Q194" s="24">
        <v>344.64468675310349</v>
      </c>
      <c r="R194" s="24">
        <v>352.48604881162186</v>
      </c>
      <c r="S194" s="24">
        <v>358.30610253927779</v>
      </c>
    </row>
    <row r="195" spans="1:19" outlineLevel="1">
      <c r="A195" s="10" t="s">
        <v>139</v>
      </c>
      <c r="B195" s="10" t="str">
        <f t="shared" si="43"/>
        <v>Asimétrico</v>
      </c>
      <c r="C195" s="10" t="str">
        <f t="shared" si="42"/>
        <v>Calidad Triple</v>
      </c>
      <c r="D195" s="22">
        <v>250</v>
      </c>
      <c r="E195" s="19" t="s">
        <v>34</v>
      </c>
      <c r="H195" s="19" t="s">
        <v>199</v>
      </c>
      <c r="J195" s="28">
        <f t="shared" si="44"/>
        <v>4.4318874193766264</v>
      </c>
      <c r="K195" s="28">
        <f t="shared" si="45"/>
        <v>1.42</v>
      </c>
      <c r="L195" s="28">
        <f t="shared" si="46"/>
        <v>1</v>
      </c>
      <c r="M195" s="25">
        <f t="shared" si="47"/>
        <v>6.2932801355148094</v>
      </c>
      <c r="O195" s="24">
        <v>364.63497001769844</v>
      </c>
      <c r="P195" s="24">
        <v>375.20333752845926</v>
      </c>
      <c r="Q195" s="24">
        <v>384.13973802800581</v>
      </c>
      <c r="R195" s="24">
        <v>392.87969219738449</v>
      </c>
      <c r="S195" s="24">
        <v>399.36670331400234</v>
      </c>
    </row>
    <row r="196" spans="1:19" outlineLevel="1">
      <c r="A196" s="10" t="s">
        <v>139</v>
      </c>
      <c r="B196" s="10" t="str">
        <f t="shared" si="43"/>
        <v>Asimétrico</v>
      </c>
      <c r="C196" s="10" t="str">
        <f t="shared" si="42"/>
        <v>Calidad Triple</v>
      </c>
      <c r="D196" s="22">
        <v>300</v>
      </c>
      <c r="E196" s="19" t="s">
        <v>34</v>
      </c>
      <c r="H196" s="19" t="s">
        <v>199</v>
      </c>
      <c r="J196" s="28">
        <f t="shared" si="44"/>
        <v>4.8426896939866175</v>
      </c>
      <c r="K196" s="28">
        <f t="shared" si="45"/>
        <v>1.42</v>
      </c>
      <c r="L196" s="28">
        <f t="shared" si="46"/>
        <v>1</v>
      </c>
      <c r="M196" s="25">
        <f t="shared" si="47"/>
        <v>6.8766193654609964</v>
      </c>
      <c r="O196" s="24">
        <v>398.43385995129825</v>
      </c>
      <c r="P196" s="24">
        <v>409.98183479444606</v>
      </c>
      <c r="Q196" s="24">
        <v>419.74657168990126</v>
      </c>
      <c r="R196" s="24">
        <v>429.29665317367659</v>
      </c>
      <c r="S196" s="24">
        <v>436.38496090953527</v>
      </c>
    </row>
    <row r="197" spans="1:19" outlineLevel="1">
      <c r="A197" s="10" t="s">
        <v>139</v>
      </c>
      <c r="B197" s="10" t="str">
        <f t="shared" si="43"/>
        <v>Asimétrico</v>
      </c>
      <c r="C197" s="10" t="str">
        <f t="shared" si="42"/>
        <v>Calidad Triple</v>
      </c>
      <c r="D197" s="22">
        <v>350</v>
      </c>
      <c r="E197" s="19" t="s">
        <v>34</v>
      </c>
      <c r="H197" s="19" t="s">
        <v>199</v>
      </c>
      <c r="J197" s="28">
        <f t="shared" si="44"/>
        <v>5.2195873591693909</v>
      </c>
      <c r="K197" s="28">
        <f t="shared" si="45"/>
        <v>1.42</v>
      </c>
      <c r="L197" s="28">
        <f t="shared" si="46"/>
        <v>1</v>
      </c>
      <c r="M197" s="25">
        <f t="shared" si="47"/>
        <v>7.4118140500205349</v>
      </c>
      <c r="O197" s="24">
        <v>429.44323718475505</v>
      </c>
      <c r="P197" s="24">
        <v>441.88996974954176</v>
      </c>
      <c r="Q197" s="24">
        <v>452.41467822475596</v>
      </c>
      <c r="R197" s="24">
        <v>462.70802505093172</v>
      </c>
      <c r="S197" s="24">
        <v>470.34800278932215</v>
      </c>
    </row>
    <row r="198" spans="1:19" outlineLevel="1">
      <c r="A198" s="10" t="s">
        <v>139</v>
      </c>
      <c r="B198" s="10" t="str">
        <f t="shared" si="43"/>
        <v>Asimétrico</v>
      </c>
      <c r="C198" s="10" t="str">
        <f t="shared" si="42"/>
        <v>Calidad Triple</v>
      </c>
      <c r="D198" s="22">
        <v>400</v>
      </c>
      <c r="E198" s="19" t="s">
        <v>34</v>
      </c>
      <c r="H198" s="19" t="s">
        <v>199</v>
      </c>
      <c r="J198" s="28">
        <f t="shared" si="44"/>
        <v>5.5697006648653096</v>
      </c>
      <c r="K198" s="28">
        <f t="shared" si="45"/>
        <v>1.42</v>
      </c>
      <c r="L198" s="28">
        <f t="shared" si="46"/>
        <v>1</v>
      </c>
      <c r="M198" s="25">
        <f t="shared" si="47"/>
        <v>7.9089749441087394</v>
      </c>
      <c r="O198" s="24">
        <v>458.24892258350224</v>
      </c>
      <c r="P198" s="24">
        <v>471.53054234980596</v>
      </c>
      <c r="Q198" s="24">
        <v>482.76121476856247</v>
      </c>
      <c r="R198" s="24">
        <v>493.74500653530544</v>
      </c>
      <c r="S198" s="24">
        <v>501.89744966173697</v>
      </c>
    </row>
    <row r="199" spans="1:19" outlineLevel="1">
      <c r="A199" s="10" t="s">
        <v>139</v>
      </c>
      <c r="B199" s="10" t="str">
        <f t="shared" si="43"/>
        <v>Asimétrico</v>
      </c>
      <c r="C199" s="10" t="str">
        <f t="shared" si="42"/>
        <v>Calidad Triple</v>
      </c>
      <c r="D199" s="22">
        <v>500</v>
      </c>
      <c r="E199" s="19" t="s">
        <v>34</v>
      </c>
      <c r="H199" s="19" t="s">
        <v>199</v>
      </c>
      <c r="J199" s="28">
        <f t="shared" si="44"/>
        <v>6.2079684861890678</v>
      </c>
      <c r="K199" s="28">
        <f t="shared" si="45"/>
        <v>1.42</v>
      </c>
      <c r="L199" s="28">
        <f t="shared" si="46"/>
        <v>1</v>
      </c>
      <c r="M199" s="25">
        <f t="shared" si="47"/>
        <v>8.8153152503884762</v>
      </c>
      <c r="O199" s="24">
        <v>510.76261390023382</v>
      </c>
      <c r="P199" s="24">
        <v>525.56625989774329</v>
      </c>
      <c r="Q199" s="24">
        <v>538.08392730025878</v>
      </c>
      <c r="R199" s="24">
        <v>550.32642240900668</v>
      </c>
      <c r="S199" s="24">
        <v>559.41310642662245</v>
      </c>
    </row>
    <row r="200" spans="1:19" outlineLevel="1">
      <c r="A200" s="10" t="s">
        <v>139</v>
      </c>
      <c r="B200" s="10" t="str">
        <f t="shared" si="43"/>
        <v>Asimétrico</v>
      </c>
      <c r="C200" s="10" t="str">
        <f t="shared" si="42"/>
        <v>Calidad Triple</v>
      </c>
      <c r="D200" s="22">
        <v>750</v>
      </c>
      <c r="E200" s="19" t="s">
        <v>34</v>
      </c>
      <c r="H200" s="19" t="s">
        <v>199</v>
      </c>
      <c r="J200" s="28">
        <f t="shared" si="44"/>
        <v>7.5607534060245989</v>
      </c>
      <c r="K200" s="28">
        <f t="shared" si="45"/>
        <v>1.42</v>
      </c>
      <c r="L200" s="28">
        <f t="shared" si="46"/>
        <v>1</v>
      </c>
      <c r="M200" s="25">
        <f t="shared" si="47"/>
        <v>10.73626983655493</v>
      </c>
      <c r="O200" s="24">
        <v>622.06343046159077</v>
      </c>
      <c r="P200" s="24">
        <v>640.09295447516411</v>
      </c>
      <c r="Q200" s="24">
        <v>655.33835990201271</v>
      </c>
      <c r="R200" s="24">
        <v>670.2486299521313</v>
      </c>
      <c r="S200" s="24">
        <v>681.3154028084208</v>
      </c>
    </row>
    <row r="201" spans="1:19" outlineLevel="1">
      <c r="A201" s="10" t="s">
        <v>139</v>
      </c>
      <c r="B201" s="10" t="str">
        <f t="shared" si="43"/>
        <v>Asimétrico</v>
      </c>
      <c r="C201" s="10" t="str">
        <f t="shared" si="42"/>
        <v>Calidad Triple</v>
      </c>
      <c r="D201" s="22">
        <v>1000</v>
      </c>
      <c r="E201" s="19" t="s">
        <v>34</v>
      </c>
      <c r="H201" s="19" t="s">
        <v>199</v>
      </c>
      <c r="J201" s="28">
        <f t="shared" si="44"/>
        <v>8.6958149155642026</v>
      </c>
      <c r="K201" s="28">
        <f t="shared" si="45"/>
        <v>1.42</v>
      </c>
      <c r="L201" s="28">
        <f t="shared" si="46"/>
        <v>1</v>
      </c>
      <c r="M201" s="25">
        <f t="shared" si="47"/>
        <v>12.348057180101167</v>
      </c>
      <c r="O201" s="24">
        <v>715.45098306269722</v>
      </c>
      <c r="P201" s="24">
        <v>736.18719748715216</v>
      </c>
      <c r="Q201" s="24">
        <v>753.72132626841585</v>
      </c>
      <c r="R201" s="24">
        <v>770.87000732361309</v>
      </c>
      <c r="S201" s="24">
        <v>783.59818443810548</v>
      </c>
    </row>
    <row r="202" spans="1:19" s="3" customFormat="1" ht="12">
      <c r="A202" s="124"/>
      <c r="B202" s="124"/>
      <c r="C202" s="125"/>
      <c r="D202" s="2"/>
      <c r="E202" s="2"/>
      <c r="F202" s="2"/>
      <c r="G202" s="2"/>
      <c r="H202" s="19"/>
      <c r="I202" s="2"/>
      <c r="J202" s="2"/>
      <c r="K202" s="2"/>
      <c r="L202" s="2"/>
      <c r="M202" s="2"/>
      <c r="N202" s="2"/>
      <c r="O202" s="17"/>
      <c r="P202" s="17"/>
      <c r="Q202" s="17"/>
      <c r="R202" s="17"/>
      <c r="S202" s="17"/>
    </row>
    <row r="203" spans="1:19" s="3" customFormat="1" ht="15.6">
      <c r="A203" s="124"/>
      <c r="B203" s="15" t="s">
        <v>200</v>
      </c>
      <c r="C203" s="124"/>
      <c r="D203" s="2"/>
      <c r="E203" s="2"/>
      <c r="F203" s="2"/>
      <c r="G203" s="2"/>
      <c r="H203" s="2"/>
      <c r="I203" s="2"/>
      <c r="J203" s="2"/>
      <c r="K203" s="2"/>
      <c r="L203" s="2"/>
      <c r="M203" s="2"/>
      <c r="N203" s="2"/>
      <c r="O203" s="2"/>
      <c r="P203" s="2"/>
      <c r="Q203" s="2"/>
      <c r="R203" s="2"/>
    </row>
    <row r="204" spans="1:19" s="3" customFormat="1">
      <c r="A204" s="124"/>
      <c r="B204" s="124"/>
      <c r="C204" s="124" t="s">
        <v>198</v>
      </c>
      <c r="D204" s="2"/>
      <c r="E204" s="2"/>
      <c r="F204" s="2"/>
      <c r="G204" s="2"/>
      <c r="I204" s="2"/>
      <c r="J204" s="2"/>
      <c r="K204" s="2"/>
      <c r="L204" s="2"/>
      <c r="M204" s="2"/>
      <c r="N204" s="2"/>
    </row>
    <row r="205" spans="1:19" s="3" customFormat="1" ht="12">
      <c r="A205" s="124"/>
      <c r="B205" s="124"/>
      <c r="C205" s="125" t="s">
        <v>147</v>
      </c>
      <c r="D205" s="2"/>
      <c r="E205" s="2"/>
      <c r="F205" s="2"/>
      <c r="G205" s="2"/>
      <c r="I205" s="2"/>
      <c r="J205" s="2"/>
      <c r="K205" s="2"/>
      <c r="L205" s="2"/>
      <c r="M205" s="2"/>
      <c r="N205" s="2"/>
    </row>
    <row r="206" spans="1:19" s="3" customFormat="1" ht="12">
      <c r="A206" s="124"/>
      <c r="B206" s="124"/>
      <c r="C206" s="125"/>
      <c r="D206" s="23" t="s">
        <v>153</v>
      </c>
      <c r="E206" s="2"/>
      <c r="F206" s="2"/>
      <c r="G206" s="2"/>
      <c r="H206" s="16"/>
      <c r="I206" s="2"/>
      <c r="J206" s="2"/>
      <c r="K206" s="2"/>
      <c r="L206" s="2"/>
      <c r="M206" s="2"/>
      <c r="N206" s="2"/>
      <c r="O206" s="17"/>
      <c r="P206" s="17"/>
      <c r="Q206" s="17"/>
      <c r="R206" s="17"/>
      <c r="S206" s="17"/>
    </row>
    <row r="207" spans="1:19" s="3" customFormat="1">
      <c r="A207" s="10" t="s">
        <v>138</v>
      </c>
      <c r="B207" s="10" t="str">
        <f t="shared" ref="B207:B229" si="48">+IF(D206="Calidad best effort",C205,B206)</f>
        <v>Simétrico</v>
      </c>
      <c r="C207" s="10" t="str">
        <f t="shared" ref="C207:C253" si="49">+IF(D207=2,D206,C206)</f>
        <v>Calidad Best Effort</v>
      </c>
      <c r="D207" s="22">
        <f t="array" ref="D207:D229">vel.SAIB</f>
        <v>2</v>
      </c>
      <c r="E207" s="2"/>
      <c r="F207" s="2"/>
      <c r="G207" s="2"/>
      <c r="H207" s="16"/>
      <c r="I207" s="2"/>
      <c r="J207" s="28">
        <f>INDEX(factor.vel.SAIB,MATCH(D207,vel.SAIB,0))</f>
        <v>0.42371230003293037</v>
      </c>
      <c r="K207" s="28">
        <f>INDEX(factor.calidad.SAIB,MATCH(C207,calidad.SAIB,0))</f>
        <v>1</v>
      </c>
      <c r="L207" s="28">
        <f>INDEX(factor.simetria.SAIB,MATCH(B207,simetria.SAIB,0))</f>
        <v>1.785512716845804</v>
      </c>
      <c r="M207" s="25">
        <f>J207*K207*L207</f>
        <v>0.75654369999278193</v>
      </c>
      <c r="N207"/>
      <c r="O207" s="24">
        <f t="array" ref="O207:S229">INDEX(costo.unitario,MATCH($A207:$A229,niveles.desagregacion,0),indice.tiempo)*M207:M229</f>
        <v>32.787754580146547</v>
      </c>
      <c r="P207" s="24">
        <v>33.739367427524108</v>
      </c>
      <c r="Q207" s="24">
        <v>34.546499024908954</v>
      </c>
      <c r="R207" s="24">
        <v>35.33825129230663</v>
      </c>
      <c r="S207" s="24">
        <v>35.929605465703887</v>
      </c>
    </row>
    <row r="208" spans="1:19">
      <c r="A208" s="10" t="s">
        <v>138</v>
      </c>
      <c r="B208" s="10" t="str">
        <f t="shared" si="48"/>
        <v>Simétrico</v>
      </c>
      <c r="C208" s="10" t="str">
        <f t="shared" si="49"/>
        <v>Calidad Best Effort</v>
      </c>
      <c r="D208" s="22">
        <v>3</v>
      </c>
      <c r="E208" s="19" t="s">
        <v>34</v>
      </c>
      <c r="H208" s="19" t="s">
        <v>199</v>
      </c>
      <c r="J208" s="28">
        <f t="shared" ref="J208:J229" si="50">INDEX(factor.vel.SAIB,MATCH(D208,vel.SAIB,0))</f>
        <v>0.51604389145588314</v>
      </c>
      <c r="K208" s="28">
        <f t="shared" ref="K208:K229" si="51">INDEX(factor.calidad.SAIB,MATCH(C208,calidad.SAIB,0))</f>
        <v>1</v>
      </c>
      <c r="L208" s="28">
        <f t="shared" ref="L208:L229" si="52">INDEX(factor.simetria.SAIB,MATCH(B208,simetria.SAIB,0))</f>
        <v>1.785512716845804</v>
      </c>
      <c r="M208" s="25">
        <f>J208*K208*L208</f>
        <v>0.92140293064507506</v>
      </c>
      <c r="O208" s="24">
        <v>39.932568547866758</v>
      </c>
      <c r="P208" s="24">
        <v>41.091548348268979</v>
      </c>
      <c r="Q208" s="24">
        <v>42.07456283805157</v>
      </c>
      <c r="R208" s="24">
        <v>43.038846671929321</v>
      </c>
      <c r="S208" s="24">
        <v>43.759063453091635</v>
      </c>
    </row>
    <row r="209" spans="1:19" outlineLevel="1">
      <c r="A209" s="10" t="s">
        <v>138</v>
      </c>
      <c r="B209" s="10" t="str">
        <f t="shared" si="48"/>
        <v>Simétrico</v>
      </c>
      <c r="C209" s="10" t="str">
        <f t="shared" si="49"/>
        <v>Calidad Best Effort</v>
      </c>
      <c r="D209" s="22">
        <v>5</v>
      </c>
      <c r="E209" s="19" t="s">
        <v>34</v>
      </c>
      <c r="H209" s="19" t="s">
        <v>199</v>
      </c>
      <c r="J209" s="28">
        <f t="shared" si="50"/>
        <v>0.66152993854355946</v>
      </c>
      <c r="K209" s="28">
        <f t="shared" si="51"/>
        <v>1</v>
      </c>
      <c r="L209" s="28">
        <f t="shared" si="52"/>
        <v>1.785512716845804</v>
      </c>
      <c r="M209" s="25">
        <f t="shared" ref="M209:M229" si="53">J209*K209*L209</f>
        <v>1.1811701178437486</v>
      </c>
      <c r="O209" s="24">
        <v>51.190586798400538</v>
      </c>
      <c r="P209" s="24">
        <v>52.67631281672481</v>
      </c>
      <c r="Q209" s="24">
        <v>53.936464377047841</v>
      </c>
      <c r="R209" s="24">
        <v>55.172604627761835</v>
      </c>
      <c r="S209" s="24">
        <v>56.095869045515485</v>
      </c>
    </row>
    <row r="210" spans="1:19" outlineLevel="1">
      <c r="A210" s="10" t="s">
        <v>138</v>
      </c>
      <c r="B210" s="10" t="str">
        <f t="shared" si="48"/>
        <v>Simétrico</v>
      </c>
      <c r="C210" s="10" t="str">
        <f t="shared" si="49"/>
        <v>Calidad Best Effort</v>
      </c>
      <c r="D210" s="22">
        <v>10</v>
      </c>
      <c r="E210" s="19" t="s">
        <v>34</v>
      </c>
      <c r="H210" s="19" t="s">
        <v>199</v>
      </c>
      <c r="J210" s="28">
        <f t="shared" si="50"/>
        <v>0.92663838733670956</v>
      </c>
      <c r="K210" s="28">
        <f t="shared" si="51"/>
        <v>1</v>
      </c>
      <c r="L210" s="28">
        <f t="shared" si="52"/>
        <v>1.785512716845804</v>
      </c>
      <c r="M210" s="25">
        <f t="shared" si="53"/>
        <v>1.6545246245071827</v>
      </c>
      <c r="O210" s="24">
        <v>71.705239678379712</v>
      </c>
      <c r="P210" s="24">
        <v>73.78637113053324</v>
      </c>
      <c r="Q210" s="24">
        <v>75.55152904950576</v>
      </c>
      <c r="R210" s="24">
        <v>77.283053114713567</v>
      </c>
      <c r="S210" s="24">
        <v>78.576316202754853</v>
      </c>
    </row>
    <row r="211" spans="1:19" outlineLevel="1">
      <c r="A211" s="10" t="s">
        <v>138</v>
      </c>
      <c r="B211" s="10" t="str">
        <f t="shared" si="48"/>
        <v>Simétrico</v>
      </c>
      <c r="C211" s="10" t="str">
        <f t="shared" si="49"/>
        <v>Calidad Best Effort</v>
      </c>
      <c r="D211" s="22">
        <v>15</v>
      </c>
      <c r="E211" s="19" t="s">
        <v>34</v>
      </c>
      <c r="H211" s="19" t="s">
        <v>199</v>
      </c>
      <c r="J211" s="28">
        <f t="shared" si="50"/>
        <v>1.1285631295963692</v>
      </c>
      <c r="K211" s="28">
        <f t="shared" si="51"/>
        <v>1</v>
      </c>
      <c r="L211" s="28">
        <f t="shared" si="52"/>
        <v>1.785512716845804</v>
      </c>
      <c r="M211" s="25">
        <f t="shared" si="53"/>
        <v>2.0150638196576165</v>
      </c>
      <c r="O211" s="24">
        <v>87.330603616019758</v>
      </c>
      <c r="P211" s="24">
        <v>89.865236604292861</v>
      </c>
      <c r="Q211" s="24">
        <v>92.01504193557534</v>
      </c>
      <c r="R211" s="24">
        <v>94.123884224765192</v>
      </c>
      <c r="S211" s="24">
        <v>95.698963627881923</v>
      </c>
    </row>
    <row r="212" spans="1:19" outlineLevel="1">
      <c r="A212" s="10" t="s">
        <v>138</v>
      </c>
      <c r="B212" s="10" t="str">
        <f t="shared" si="48"/>
        <v>Simétrico</v>
      </c>
      <c r="C212" s="10" t="str">
        <f t="shared" si="49"/>
        <v>Calidad Best Effort</v>
      </c>
      <c r="D212" s="22">
        <v>20</v>
      </c>
      <c r="E212" s="19" t="s">
        <v>34</v>
      </c>
      <c r="H212" s="19" t="s">
        <v>199</v>
      </c>
      <c r="J212" s="28">
        <f t="shared" si="50"/>
        <v>1.2979891775970445</v>
      </c>
      <c r="K212" s="28">
        <f t="shared" si="51"/>
        <v>1</v>
      </c>
      <c r="L212" s="28">
        <f t="shared" si="52"/>
        <v>1.785512716845804</v>
      </c>
      <c r="M212" s="25">
        <f t="shared" si="53"/>
        <v>2.3175761829277497</v>
      </c>
      <c r="O212" s="24">
        <v>100.44114980714645</v>
      </c>
      <c r="P212" s="24">
        <v>103.35629571407998</v>
      </c>
      <c r="Q212" s="24">
        <v>105.82884153873675</v>
      </c>
      <c r="R212" s="24">
        <v>108.25427472616188</v>
      </c>
      <c r="S212" s="24">
        <v>110.06581363389913</v>
      </c>
    </row>
    <row r="213" spans="1:19" outlineLevel="1">
      <c r="A213" s="10" t="s">
        <v>138</v>
      </c>
      <c r="B213" s="10" t="str">
        <f t="shared" si="48"/>
        <v>Simétrico</v>
      </c>
      <c r="C213" s="10" t="str">
        <f t="shared" si="49"/>
        <v>Calidad Best Effort</v>
      </c>
      <c r="D213" s="22">
        <v>30</v>
      </c>
      <c r="E213" s="19" t="s">
        <v>34</v>
      </c>
      <c r="H213" s="19" t="s">
        <v>199</v>
      </c>
      <c r="J213" s="28">
        <f t="shared" si="50"/>
        <v>1.5808353598013152</v>
      </c>
      <c r="K213" s="28">
        <f t="shared" si="51"/>
        <v>1</v>
      </c>
      <c r="L213" s="28">
        <f t="shared" si="52"/>
        <v>1.785512716845804</v>
      </c>
      <c r="M213" s="25">
        <f t="shared" si="53"/>
        <v>2.8226016381647603</v>
      </c>
      <c r="O213" s="24">
        <v>122.32838604108227</v>
      </c>
      <c r="P213" s="24">
        <v>125.87877444816593</v>
      </c>
      <c r="Q213" s="24">
        <v>128.8901153251235</v>
      </c>
      <c r="R213" s="24">
        <v>131.84407720068822</v>
      </c>
      <c r="S213" s="24">
        <v>134.05037045061229</v>
      </c>
    </row>
    <row r="214" spans="1:19" outlineLevel="1">
      <c r="A214" s="10" t="s">
        <v>138</v>
      </c>
      <c r="B214" s="10" t="str">
        <f t="shared" si="48"/>
        <v>Simétrico</v>
      </c>
      <c r="C214" s="10" t="str">
        <f t="shared" si="49"/>
        <v>Calidad Best Effort</v>
      </c>
      <c r="D214" s="22">
        <v>40</v>
      </c>
      <c r="E214" s="19" t="s">
        <v>34</v>
      </c>
      <c r="H214" s="19" t="s">
        <v>199</v>
      </c>
      <c r="J214" s="28">
        <f t="shared" si="50"/>
        <v>1.8181589800108939</v>
      </c>
      <c r="K214" s="28">
        <f t="shared" si="51"/>
        <v>1</v>
      </c>
      <c r="L214" s="28">
        <f t="shared" si="52"/>
        <v>1.785512716845804</v>
      </c>
      <c r="M214" s="25">
        <f t="shared" si="53"/>
        <v>3.246345980056847</v>
      </c>
      <c r="O214" s="24">
        <v>140.69299007759201</v>
      </c>
      <c r="P214" s="24">
        <v>144.77638214295993</v>
      </c>
      <c r="Q214" s="24">
        <v>148.23980192501895</v>
      </c>
      <c r="R214" s="24">
        <v>151.63722865726439</v>
      </c>
      <c r="S214" s="24">
        <v>154.17474267478426</v>
      </c>
    </row>
    <row r="215" spans="1:19" outlineLevel="1">
      <c r="A215" s="10" t="s">
        <v>138</v>
      </c>
      <c r="B215" s="10" t="str">
        <f t="shared" si="48"/>
        <v>Simétrico</v>
      </c>
      <c r="C215" s="10" t="str">
        <f t="shared" si="49"/>
        <v>Calidad Best Effort</v>
      </c>
      <c r="D215" s="22">
        <v>50</v>
      </c>
      <c r="E215" s="19" t="s">
        <v>34</v>
      </c>
      <c r="H215" s="19" t="s">
        <v>199</v>
      </c>
      <c r="J215" s="28">
        <f t="shared" si="50"/>
        <v>2.0265135112179755</v>
      </c>
      <c r="K215" s="28">
        <f t="shared" si="51"/>
        <v>1</v>
      </c>
      <c r="L215" s="28">
        <f t="shared" si="52"/>
        <v>1.785512716845804</v>
      </c>
      <c r="M215" s="25">
        <f t="shared" si="53"/>
        <v>3.6183656451395372</v>
      </c>
      <c r="O215" s="24">
        <v>156.81590469288247</v>
      </c>
      <c r="P215" s="24">
        <v>161.36723891780201</v>
      </c>
      <c r="Q215" s="24">
        <v>165.22755424804899</v>
      </c>
      <c r="R215" s="24">
        <v>169.01431396046272</v>
      </c>
      <c r="S215" s="24">
        <v>171.84261802954813</v>
      </c>
    </row>
    <row r="216" spans="1:19" outlineLevel="1">
      <c r="A216" s="10" t="s">
        <v>138</v>
      </c>
      <c r="B216" s="10" t="str">
        <f t="shared" si="48"/>
        <v>Simétrico</v>
      </c>
      <c r="C216" s="10" t="str">
        <f t="shared" si="49"/>
        <v>Calidad Best Effort</v>
      </c>
      <c r="D216" s="22">
        <v>60</v>
      </c>
      <c r="E216" s="19" t="s">
        <v>34</v>
      </c>
      <c r="H216" s="19" t="s">
        <v>199</v>
      </c>
      <c r="J216" s="28">
        <f t="shared" si="50"/>
        <v>2.2143559090858629</v>
      </c>
      <c r="K216" s="28">
        <f t="shared" si="51"/>
        <v>1</v>
      </c>
      <c r="L216" s="28">
        <f t="shared" si="52"/>
        <v>1.785512716845804</v>
      </c>
      <c r="M216" s="25">
        <f t="shared" si="53"/>
        <v>3.9537606352954593</v>
      </c>
      <c r="O216" s="24">
        <v>171.35154701565639</v>
      </c>
      <c r="P216" s="24">
        <v>176.32475532608015</v>
      </c>
      <c r="Q216" s="24">
        <v>180.54289254310248</v>
      </c>
      <c r="R216" s="24">
        <v>184.68065609565431</v>
      </c>
      <c r="S216" s="24">
        <v>187.77112245247955</v>
      </c>
    </row>
    <row r="217" spans="1:19" outlineLevel="1">
      <c r="A217" s="10" t="s">
        <v>138</v>
      </c>
      <c r="B217" s="10" t="str">
        <f t="shared" si="48"/>
        <v>Simétrico</v>
      </c>
      <c r="C217" s="10" t="str">
        <f t="shared" si="49"/>
        <v>Calidad Best Effort</v>
      </c>
      <c r="D217" s="22">
        <v>70</v>
      </c>
      <c r="E217" s="19" t="s">
        <v>34</v>
      </c>
      <c r="H217" s="19" t="s">
        <v>199</v>
      </c>
      <c r="J217" s="28">
        <f t="shared" si="50"/>
        <v>2.3866951719245444</v>
      </c>
      <c r="K217" s="28">
        <f t="shared" si="51"/>
        <v>1</v>
      </c>
      <c r="L217" s="28">
        <f t="shared" si="52"/>
        <v>1.785512716845804</v>
      </c>
      <c r="M217" s="25">
        <f t="shared" si="53"/>
        <v>4.261474580705757</v>
      </c>
      <c r="O217" s="24">
        <v>184.68752393688078</v>
      </c>
      <c r="P217" s="24">
        <v>190.0477879372435</v>
      </c>
      <c r="Q217" s="24">
        <v>194.5942150445907</v>
      </c>
      <c r="R217" s="24">
        <v>199.05401315243765</v>
      </c>
      <c r="S217" s="24">
        <v>202.38500484287235</v>
      </c>
    </row>
    <row r="218" spans="1:19" outlineLevel="1">
      <c r="A218" s="10" t="s">
        <v>138</v>
      </c>
      <c r="B218" s="10" t="str">
        <f t="shared" si="48"/>
        <v>Simétrico</v>
      </c>
      <c r="C218" s="10" t="str">
        <f t="shared" si="49"/>
        <v>Calidad Best Effort</v>
      </c>
      <c r="D218" s="22">
        <v>80</v>
      </c>
      <c r="E218" s="19" t="s">
        <v>34</v>
      </c>
      <c r="H218" s="19" t="s">
        <v>199</v>
      </c>
      <c r="J218" s="28">
        <f t="shared" si="50"/>
        <v>2.5467870870187617</v>
      </c>
      <c r="K218" s="28">
        <f t="shared" si="51"/>
        <v>1</v>
      </c>
      <c r="L218" s="28">
        <f t="shared" si="52"/>
        <v>1.785512716845804</v>
      </c>
      <c r="M218" s="25">
        <f t="shared" si="53"/>
        <v>4.5473207309706805</v>
      </c>
      <c r="O218" s="24">
        <v>197.07577516764962</v>
      </c>
      <c r="P218" s="24">
        <v>202.79558861501471</v>
      </c>
      <c r="Q218" s="24">
        <v>207.64697558108764</v>
      </c>
      <c r="R218" s="24">
        <v>212.40592275012077</v>
      </c>
      <c r="S218" s="24">
        <v>215.96034676034122</v>
      </c>
    </row>
    <row r="219" spans="1:19" outlineLevel="1">
      <c r="A219" s="10" t="s">
        <v>138</v>
      </c>
      <c r="B219" s="10" t="str">
        <f t="shared" si="48"/>
        <v>Simétrico</v>
      </c>
      <c r="C219" s="10" t="str">
        <f t="shared" si="49"/>
        <v>Calidad Best Effort</v>
      </c>
      <c r="D219" s="22">
        <v>100</v>
      </c>
      <c r="E219" s="19" t="s">
        <v>34</v>
      </c>
      <c r="H219" s="19" t="s">
        <v>199</v>
      </c>
      <c r="J219" s="28">
        <f t="shared" si="50"/>
        <v>2.8386397992589538</v>
      </c>
      <c r="K219" s="28">
        <f t="shared" si="51"/>
        <v>1</v>
      </c>
      <c r="L219" s="28">
        <f t="shared" si="52"/>
        <v>1.785512716845804</v>
      </c>
      <c r="M219" s="25">
        <f t="shared" si="53"/>
        <v>5.068427460121482</v>
      </c>
      <c r="O219" s="24">
        <v>219.65995575843689</v>
      </c>
      <c r="P219" s="24">
        <v>226.0352394163391</v>
      </c>
      <c r="Q219" s="24">
        <v>231.44257801707835</v>
      </c>
      <c r="R219" s="24">
        <v>236.74688354989834</v>
      </c>
      <c r="S219" s="24">
        <v>240.70863186811536</v>
      </c>
    </row>
    <row r="220" spans="1:19" outlineLevel="1">
      <c r="A220" s="10" t="s">
        <v>138</v>
      </c>
      <c r="B220" s="10" t="str">
        <f t="shared" si="48"/>
        <v>Simétrico</v>
      </c>
      <c r="C220" s="10" t="str">
        <f t="shared" si="49"/>
        <v>Calidad Best Effort</v>
      </c>
      <c r="D220" s="22">
        <v>120</v>
      </c>
      <c r="E220" s="19" t="s">
        <v>34</v>
      </c>
      <c r="H220" s="19" t="s">
        <v>199</v>
      </c>
      <c r="J220" s="28">
        <f t="shared" si="50"/>
        <v>3.1017601306183762</v>
      </c>
      <c r="K220" s="28">
        <f t="shared" si="51"/>
        <v>1</v>
      </c>
      <c r="L220" s="28">
        <f t="shared" si="52"/>
        <v>1.785512716845804</v>
      </c>
      <c r="M220" s="25">
        <f t="shared" si="53"/>
        <v>5.5382321578244129</v>
      </c>
      <c r="O220" s="24">
        <v>240.02076390346619</v>
      </c>
      <c r="P220" s="24">
        <v>246.9869878944869</v>
      </c>
      <c r="Q220" s="24">
        <v>252.89554567941798</v>
      </c>
      <c r="R220" s="24">
        <v>258.69152001424362</v>
      </c>
      <c r="S220" s="24">
        <v>263.02049228617403</v>
      </c>
    </row>
    <row r="221" spans="1:19" outlineLevel="1">
      <c r="A221" s="10" t="s">
        <v>138</v>
      </c>
      <c r="B221" s="10" t="str">
        <f t="shared" si="48"/>
        <v>Simétrico</v>
      </c>
      <c r="C221" s="10" t="str">
        <f t="shared" si="49"/>
        <v>Calidad Best Effort</v>
      </c>
      <c r="D221" s="22">
        <v>150</v>
      </c>
      <c r="E221" s="19" t="s">
        <v>34</v>
      </c>
      <c r="H221" s="19" t="s">
        <v>199</v>
      </c>
      <c r="J221" s="28">
        <f t="shared" si="50"/>
        <v>3.4572107732942632</v>
      </c>
      <c r="K221" s="28">
        <f t="shared" si="51"/>
        <v>1</v>
      </c>
      <c r="L221" s="28">
        <f t="shared" si="52"/>
        <v>1.785512716845804</v>
      </c>
      <c r="M221" s="25">
        <f t="shared" si="53"/>
        <v>6.172893800533223</v>
      </c>
      <c r="O221" s="24">
        <v>267.52628695886625</v>
      </c>
      <c r="P221" s="24">
        <v>275.29081536104684</v>
      </c>
      <c r="Q221" s="24">
        <v>281.8764727840865</v>
      </c>
      <c r="R221" s="24">
        <v>288.33664509538045</v>
      </c>
      <c r="S221" s="24">
        <v>293.1617021422083</v>
      </c>
    </row>
    <row r="222" spans="1:19" outlineLevel="1">
      <c r="A222" s="10" t="s">
        <v>138</v>
      </c>
      <c r="B222" s="10" t="str">
        <f t="shared" si="48"/>
        <v>Simétrico</v>
      </c>
      <c r="C222" s="10" t="str">
        <f t="shared" si="49"/>
        <v>Calidad Best Effort</v>
      </c>
      <c r="D222" s="22">
        <v>200</v>
      </c>
      <c r="E222" s="19" t="s">
        <v>34</v>
      </c>
      <c r="H222" s="19" t="s">
        <v>199</v>
      </c>
      <c r="J222" s="28">
        <f t="shared" si="50"/>
        <v>3.9762260973498145</v>
      </c>
      <c r="K222" s="28">
        <f t="shared" si="51"/>
        <v>1</v>
      </c>
      <c r="L222" s="28">
        <f t="shared" si="52"/>
        <v>1.785512716845804</v>
      </c>
      <c r="M222" s="25">
        <f t="shared" si="53"/>
        <v>7.0996022618722554</v>
      </c>
      <c r="O222" s="24">
        <v>307.68879125044822</v>
      </c>
      <c r="P222" s="24">
        <v>316.61897297522228</v>
      </c>
      <c r="Q222" s="24">
        <v>324.19330518428916</v>
      </c>
      <c r="R222" s="24">
        <v>331.62331377270601</v>
      </c>
      <c r="S222" s="24">
        <v>337.17273468131822</v>
      </c>
    </row>
    <row r="223" spans="1:19" outlineLevel="1">
      <c r="A223" s="10" t="s">
        <v>138</v>
      </c>
      <c r="B223" s="10" t="str">
        <f t="shared" si="48"/>
        <v>Simétrico</v>
      </c>
      <c r="C223" s="10" t="str">
        <f t="shared" si="49"/>
        <v>Calidad Best Effort</v>
      </c>
      <c r="D223" s="22">
        <v>250</v>
      </c>
      <c r="E223" s="19" t="s">
        <v>34</v>
      </c>
      <c r="H223" s="19" t="s">
        <v>199</v>
      </c>
      <c r="J223" s="28">
        <f t="shared" si="50"/>
        <v>4.4318874193766264</v>
      </c>
      <c r="K223" s="28">
        <f t="shared" si="51"/>
        <v>1</v>
      </c>
      <c r="L223" s="28">
        <f t="shared" si="52"/>
        <v>1.785512716845804</v>
      </c>
      <c r="M223" s="25">
        <f t="shared" si="53"/>
        <v>7.9131913469258999</v>
      </c>
      <c r="O223" s="24">
        <v>342.94882877383174</v>
      </c>
      <c r="P223" s="24">
        <v>352.9023774578846</v>
      </c>
      <c r="Q223" s="24">
        <v>361.34470110993163</v>
      </c>
      <c r="R223" s="24">
        <v>369.62616216940518</v>
      </c>
      <c r="S223" s="24">
        <v>375.81152691164056</v>
      </c>
    </row>
    <row r="224" spans="1:19" outlineLevel="1">
      <c r="A224" s="10" t="s">
        <v>138</v>
      </c>
      <c r="B224" s="10" t="str">
        <f t="shared" si="48"/>
        <v>Simétrico</v>
      </c>
      <c r="C224" s="10" t="str">
        <f t="shared" si="49"/>
        <v>Calidad Best Effort</v>
      </c>
      <c r="D224" s="22">
        <v>300</v>
      </c>
      <c r="E224" s="19" t="s">
        <v>34</v>
      </c>
      <c r="H224" s="19" t="s">
        <v>199</v>
      </c>
      <c r="J224" s="28">
        <f t="shared" si="50"/>
        <v>4.8426896939866175</v>
      </c>
      <c r="K224" s="28">
        <f t="shared" si="51"/>
        <v>1</v>
      </c>
      <c r="L224" s="28">
        <f t="shared" si="52"/>
        <v>1.785512716845804</v>
      </c>
      <c r="M224" s="25">
        <f t="shared" si="53"/>
        <v>8.6466840323512208</v>
      </c>
      <c r="O224" s="24">
        <v>374.73757826217917</v>
      </c>
      <c r="P224" s="24">
        <v>385.6137452469527</v>
      </c>
      <c r="Q224" s="24">
        <v>394.83860812688971</v>
      </c>
      <c r="R224" s="24">
        <v>403.88769767472508</v>
      </c>
      <c r="S224" s="24">
        <v>410.64639871027282</v>
      </c>
    </row>
    <row r="225" spans="1:19" outlineLevel="1">
      <c r="A225" s="10" t="s">
        <v>138</v>
      </c>
      <c r="B225" s="10" t="str">
        <f t="shared" si="48"/>
        <v>Simétrico</v>
      </c>
      <c r="C225" s="10" t="str">
        <f t="shared" si="49"/>
        <v>Calidad Best Effort</v>
      </c>
      <c r="D225" s="22">
        <v>350</v>
      </c>
      <c r="E225" s="19" t="s">
        <v>34</v>
      </c>
      <c r="H225" s="19" t="s">
        <v>199</v>
      </c>
      <c r="J225" s="28">
        <f t="shared" si="50"/>
        <v>5.2195873591693909</v>
      </c>
      <c r="K225" s="28">
        <f t="shared" si="51"/>
        <v>1</v>
      </c>
      <c r="L225" s="28">
        <f t="shared" si="52"/>
        <v>1.785512716845804</v>
      </c>
      <c r="M225" s="25">
        <f t="shared" si="53"/>
        <v>9.3196396064845555</v>
      </c>
      <c r="O225" s="24">
        <v>403.90271731262123</v>
      </c>
      <c r="P225" s="24">
        <v>415.62535644443096</v>
      </c>
      <c r="Q225" s="24">
        <v>425.56817349875934</v>
      </c>
      <c r="R225" s="24">
        <v>435.32153710463393</v>
      </c>
      <c r="S225" s="24">
        <v>442.60625545719654</v>
      </c>
    </row>
    <row r="226" spans="1:19" outlineLevel="1">
      <c r="A226" s="10" t="s">
        <v>138</v>
      </c>
      <c r="B226" s="10" t="str">
        <f t="shared" si="48"/>
        <v>Simétrico</v>
      </c>
      <c r="C226" s="10" t="str">
        <f t="shared" si="49"/>
        <v>Calidad Best Effort</v>
      </c>
      <c r="D226" s="22">
        <v>400</v>
      </c>
      <c r="E226" s="19" t="s">
        <v>34</v>
      </c>
      <c r="H226" s="19" t="s">
        <v>199</v>
      </c>
      <c r="J226" s="28">
        <f t="shared" si="50"/>
        <v>5.5697006648653096</v>
      </c>
      <c r="K226" s="28">
        <f t="shared" si="51"/>
        <v>1</v>
      </c>
      <c r="L226" s="28">
        <f t="shared" si="52"/>
        <v>1.785512716845804</v>
      </c>
      <c r="M226" s="25">
        <f t="shared" si="53"/>
        <v>9.9447713661415396</v>
      </c>
      <c r="O226" s="24">
        <v>430.99522593582952</v>
      </c>
      <c r="P226" s="24">
        <v>443.50418238651855</v>
      </c>
      <c r="Q226" s="24">
        <v>454.11393196008243</v>
      </c>
      <c r="R226" s="24">
        <v>464.52152015091548</v>
      </c>
      <c r="S226" s="24">
        <v>472.29487422273638</v>
      </c>
    </row>
    <row r="227" spans="1:19" outlineLevel="1">
      <c r="A227" s="10" t="s">
        <v>138</v>
      </c>
      <c r="B227" s="10" t="str">
        <f t="shared" si="48"/>
        <v>Simétrico</v>
      </c>
      <c r="C227" s="10" t="str">
        <f t="shared" si="49"/>
        <v>Calidad Best Effort</v>
      </c>
      <c r="D227" s="22">
        <v>500</v>
      </c>
      <c r="E227" s="19" t="s">
        <v>34</v>
      </c>
      <c r="H227" s="19" t="s">
        <v>199</v>
      </c>
      <c r="J227" s="28">
        <f t="shared" si="50"/>
        <v>6.2079684861890678</v>
      </c>
      <c r="K227" s="28">
        <f t="shared" si="51"/>
        <v>1</v>
      </c>
      <c r="L227" s="28">
        <f t="shared" si="52"/>
        <v>1.785512716845804</v>
      </c>
      <c r="M227" s="25">
        <f t="shared" si="53"/>
        <v>11.084406677868575</v>
      </c>
      <c r="O227" s="24">
        <v>480.38574086858404</v>
      </c>
      <c r="P227" s="24">
        <v>494.3281790916742</v>
      </c>
      <c r="Q227" s="24">
        <v>506.15376810663344</v>
      </c>
      <c r="R227" s="24">
        <v>517.75402876579187</v>
      </c>
      <c r="S227" s="24">
        <v>526.41818147587662</v>
      </c>
    </row>
    <row r="228" spans="1:19" outlineLevel="1">
      <c r="A228" s="10" t="s">
        <v>138</v>
      </c>
      <c r="B228" s="10" t="str">
        <f t="shared" si="48"/>
        <v>Simétrico</v>
      </c>
      <c r="C228" s="10" t="str">
        <f t="shared" si="49"/>
        <v>Calidad Best Effort</v>
      </c>
      <c r="D228" s="22">
        <v>750</v>
      </c>
      <c r="E228" s="19" t="s">
        <v>34</v>
      </c>
      <c r="H228" s="19" t="s">
        <v>199</v>
      </c>
      <c r="J228" s="28">
        <f t="shared" si="50"/>
        <v>7.5607534060245989</v>
      </c>
      <c r="K228" s="28">
        <f t="shared" si="51"/>
        <v>1</v>
      </c>
      <c r="L228" s="28">
        <f t="shared" si="52"/>
        <v>1.785512716845804</v>
      </c>
      <c r="M228" s="25">
        <f t="shared" si="53"/>
        <v>13.499821355392148</v>
      </c>
      <c r="O228" s="24">
        <v>585.06710118746889</v>
      </c>
      <c r="P228" s="24">
        <v>602.0477507378065</v>
      </c>
      <c r="Q228" s="24">
        <v>616.45026625025025</v>
      </c>
      <c r="R228" s="24">
        <v>630.57835186869806</v>
      </c>
      <c r="S228" s="24">
        <v>641.13051917734754</v>
      </c>
    </row>
    <row r="229" spans="1:19" outlineLevel="1">
      <c r="A229" s="10" t="s">
        <v>138</v>
      </c>
      <c r="B229" s="10" t="str">
        <f t="shared" si="48"/>
        <v>Simétrico</v>
      </c>
      <c r="C229" s="10" t="str">
        <f t="shared" si="49"/>
        <v>Calidad Best Effort</v>
      </c>
      <c r="D229" s="22">
        <v>1000</v>
      </c>
      <c r="E229" s="19" t="s">
        <v>34</v>
      </c>
      <c r="H229" s="19" t="s">
        <v>199</v>
      </c>
      <c r="J229" s="28">
        <f t="shared" si="50"/>
        <v>8.6958149155642026</v>
      </c>
      <c r="K229" s="28">
        <f t="shared" si="51"/>
        <v>1</v>
      </c>
      <c r="L229" s="28">
        <f t="shared" si="52"/>
        <v>1.785512716845804</v>
      </c>
      <c r="M229" s="25">
        <f t="shared" si="53"/>
        <v>15.526488115077305</v>
      </c>
      <c r="O229" s="24">
        <v>672.90056319757048</v>
      </c>
      <c r="P229" s="24">
        <v>692.43044040770872</v>
      </c>
      <c r="Q229" s="24">
        <v>708.99514004663069</v>
      </c>
      <c r="R229" s="24">
        <v>725.24421088015004</v>
      </c>
      <c r="S229" s="24">
        <v>737.3805270574461</v>
      </c>
    </row>
    <row r="230" spans="1:19" s="3" customFormat="1" ht="12">
      <c r="A230" s="10" t="s">
        <v>138</v>
      </c>
      <c r="B230" s="10" t="str">
        <f>+IF(D228="Calidad best effort",C227,B228)</f>
        <v>Simétrico</v>
      </c>
      <c r="C230" s="10" t="str">
        <f t="shared" si="49"/>
        <v>Calidad Best Effort</v>
      </c>
      <c r="D230" s="23" t="s">
        <v>154</v>
      </c>
      <c r="E230" s="2"/>
      <c r="F230" s="2"/>
      <c r="G230" s="2"/>
      <c r="H230" s="16"/>
      <c r="I230" s="2"/>
      <c r="J230" s="2"/>
      <c r="K230" s="2"/>
      <c r="L230" s="2"/>
      <c r="M230" s="2"/>
      <c r="N230" s="2"/>
      <c r="O230" s="17"/>
      <c r="P230" s="17"/>
      <c r="Q230" s="17"/>
      <c r="R230" s="17"/>
      <c r="S230" s="17"/>
    </row>
    <row r="231" spans="1:19" s="3" customFormat="1">
      <c r="A231" s="10" t="s">
        <v>138</v>
      </c>
      <c r="B231" s="10" t="str">
        <f>+IF(D230="Calidad best effort",C228,B230)</f>
        <v>Simétrico</v>
      </c>
      <c r="C231" s="10" t="str">
        <f t="shared" si="49"/>
        <v>Calidad Datos Generales</v>
      </c>
      <c r="D231" s="22">
        <f t="array" ref="D231:D253">vel.SAIB</f>
        <v>2</v>
      </c>
      <c r="E231" s="2"/>
      <c r="F231" s="2"/>
      <c r="G231" s="2"/>
      <c r="H231" s="16"/>
      <c r="I231" s="2"/>
      <c r="J231" s="28">
        <f>INDEX(factor.vel.SAIB,MATCH(D231,vel.SAIB,0))</f>
        <v>0.42371230003293037</v>
      </c>
      <c r="K231" s="28">
        <f>INDEX(factor.calidad.SAIB,MATCH(C231,calidad.SAIB,0))</f>
        <v>1.1101500319478763</v>
      </c>
      <c r="L231" s="28">
        <f>INDEX(factor.simetria.SAIB,MATCH(B231,simetria.SAIB,0))</f>
        <v>1.785512716845804</v>
      </c>
      <c r="M231" s="25">
        <f>J231*K231*L231</f>
        <v>0.83987701271695148</v>
      </c>
      <c r="N231"/>
      <c r="O231" s="24">
        <f t="array" ref="O231:S253">INDEX(costo.unitario,MATCH($A231:$A253,niveles.desagregacion,0),indice.tiempo)*M231:M253</f>
        <v>36.399326794648815</v>
      </c>
      <c r="P231" s="24">
        <v>37.455759827567029</v>
      </c>
      <c r="Q231" s="24">
        <v>38.351796996189954</v>
      </c>
      <c r="R231" s="24">
        <v>39.230760801136284</v>
      </c>
      <c r="S231" s="24">
        <v>39.887252655625765</v>
      </c>
    </row>
    <row r="232" spans="1:19">
      <c r="A232" s="10" t="s">
        <v>138</v>
      </c>
      <c r="B232" s="10" t="str">
        <f t="shared" ref="B232:B253" si="54">+IF(D231="Calidad best effort",C230,B231)</f>
        <v>Simétrico</v>
      </c>
      <c r="C232" s="10" t="str">
        <f t="shared" si="49"/>
        <v>Calidad Datos Generales</v>
      </c>
      <c r="D232" s="22">
        <v>3</v>
      </c>
      <c r="E232" s="19" t="s">
        <v>34</v>
      </c>
      <c r="H232" s="19" t="s">
        <v>199</v>
      </c>
      <c r="J232" s="28">
        <f t="shared" ref="J232:J253" si="55">INDEX(factor.vel.SAIB,MATCH(D232,vel.SAIB,0))</f>
        <v>0.51604389145588314</v>
      </c>
      <c r="K232" s="28">
        <f t="shared" ref="K232:K253" si="56">INDEX(factor.calidad.SAIB,MATCH(C232,calidad.SAIB,0))</f>
        <v>1.1101500319478763</v>
      </c>
      <c r="L232" s="28">
        <f t="shared" ref="L232:L253" si="57">INDEX(factor.simetria.SAIB,MATCH(B232,simetria.SAIB,0))</f>
        <v>1.785512716845804</v>
      </c>
      <c r="M232" s="25">
        <f>J232*K232*L232</f>
        <v>1.0228954928924969</v>
      </c>
      <c r="O232" s="24">
        <v>44.331142249175045</v>
      </c>
      <c r="P232" s="24">
        <v>45.617783711618515</v>
      </c>
      <c r="Q232" s="24">
        <v>46.709077278855879</v>
      </c>
      <c r="R232" s="24">
        <v>47.779577007842086</v>
      </c>
      <c r="S232" s="24">
        <v>48.579125690458824</v>
      </c>
    </row>
    <row r="233" spans="1:19" outlineLevel="1">
      <c r="A233" s="10" t="s">
        <v>138</v>
      </c>
      <c r="B233" s="10" t="str">
        <f t="shared" si="54"/>
        <v>Simétrico</v>
      </c>
      <c r="C233" s="10" t="str">
        <f t="shared" si="49"/>
        <v>Calidad Datos Generales</v>
      </c>
      <c r="D233" s="22">
        <v>5</v>
      </c>
      <c r="E233" s="19" t="s">
        <v>34</v>
      </c>
      <c r="H233" s="19" t="s">
        <v>199</v>
      </c>
      <c r="J233" s="28">
        <f t="shared" si="55"/>
        <v>0.66152993854355946</v>
      </c>
      <c r="K233" s="28">
        <f t="shared" si="56"/>
        <v>1.1101500319478763</v>
      </c>
      <c r="L233" s="28">
        <f t="shared" si="57"/>
        <v>1.785512716845804</v>
      </c>
      <c r="M233" s="25">
        <f t="shared" ref="M233:M253" si="58">J233*K233*L233</f>
        <v>1.3112760440601143</v>
      </c>
      <c r="O233" s="24">
        <v>56.829231569674896</v>
      </c>
      <c r="P233" s="24">
        <v>58.478610356383371</v>
      </c>
      <c r="Q233" s="24">
        <v>59.877567651335156</v>
      </c>
      <c r="R233" s="24">
        <v>61.24986879015735</v>
      </c>
      <c r="S233" s="24">
        <v>62.274830813022902</v>
      </c>
    </row>
    <row r="234" spans="1:19" outlineLevel="1">
      <c r="A234" s="10" t="s">
        <v>138</v>
      </c>
      <c r="B234" s="10" t="str">
        <f t="shared" si="54"/>
        <v>Simétrico</v>
      </c>
      <c r="C234" s="10" t="str">
        <f t="shared" si="49"/>
        <v>Calidad Datos Generales</v>
      </c>
      <c r="D234" s="22">
        <v>10</v>
      </c>
      <c r="E234" s="19" t="s">
        <v>34</v>
      </c>
      <c r="H234" s="19" t="s">
        <v>199</v>
      </c>
      <c r="J234" s="28">
        <f t="shared" si="55"/>
        <v>0.92663838733670956</v>
      </c>
      <c r="K234" s="28">
        <f t="shared" si="56"/>
        <v>1.1101500319478763</v>
      </c>
      <c r="L234" s="28">
        <f t="shared" si="57"/>
        <v>1.785512716845804</v>
      </c>
      <c r="M234" s="25">
        <f t="shared" si="58"/>
        <v>1.8367705647551971</v>
      </c>
      <c r="O234" s="24">
        <v>79.603574119783374</v>
      </c>
      <c r="P234" s="24">
        <v>81.913942267879335</v>
      </c>
      <c r="Q234" s="24">
        <v>83.87353238801974</v>
      </c>
      <c r="R234" s="24">
        <v>85.795783884328685</v>
      </c>
      <c r="S234" s="24">
        <v>87.231499942834745</v>
      </c>
    </row>
    <row r="235" spans="1:19" outlineLevel="1">
      <c r="A235" s="10" t="s">
        <v>138</v>
      </c>
      <c r="B235" s="10" t="str">
        <f t="shared" si="54"/>
        <v>Simétrico</v>
      </c>
      <c r="C235" s="10" t="str">
        <f t="shared" si="49"/>
        <v>Calidad Datos Generales</v>
      </c>
      <c r="D235" s="22">
        <v>15</v>
      </c>
      <c r="E235" s="19" t="s">
        <v>34</v>
      </c>
      <c r="H235" s="19" t="s">
        <v>199</v>
      </c>
      <c r="J235" s="28">
        <f t="shared" si="55"/>
        <v>1.1285631295963692</v>
      </c>
      <c r="K235" s="28">
        <f t="shared" si="56"/>
        <v>1.1101500319478763</v>
      </c>
      <c r="L235" s="28">
        <f t="shared" si="57"/>
        <v>1.785512716845804</v>
      </c>
      <c r="M235" s="25">
        <f t="shared" si="58"/>
        <v>2.2370231637699125</v>
      </c>
      <c r="O235" s="24">
        <v>96.95007239435165</v>
      </c>
      <c r="P235" s="24">
        <v>99.763895287259174</v>
      </c>
      <c r="Q235" s="24">
        <v>102.15050174446414</v>
      </c>
      <c r="R235" s="24">
        <v>104.49163307918128</v>
      </c>
      <c r="S235" s="24">
        <v>106.24020752887176</v>
      </c>
    </row>
    <row r="236" spans="1:19" outlineLevel="1">
      <c r="A236" s="10" t="s">
        <v>138</v>
      </c>
      <c r="B236" s="10" t="str">
        <f t="shared" si="54"/>
        <v>Simétrico</v>
      </c>
      <c r="C236" s="10" t="str">
        <f t="shared" si="49"/>
        <v>Calidad Datos Generales</v>
      </c>
      <c r="D236" s="22">
        <v>20</v>
      </c>
      <c r="E236" s="19" t="s">
        <v>34</v>
      </c>
      <c r="H236" s="19" t="s">
        <v>199</v>
      </c>
      <c r="J236" s="28">
        <f t="shared" si="55"/>
        <v>1.2979891775970445</v>
      </c>
      <c r="K236" s="28">
        <f t="shared" si="56"/>
        <v>1.1101500319478763</v>
      </c>
      <c r="L236" s="28">
        <f t="shared" si="57"/>
        <v>1.785512716845804</v>
      </c>
      <c r="M236" s="25">
        <f t="shared" si="58"/>
        <v>2.5728572735188786</v>
      </c>
      <c r="O236" s="24">
        <v>111.50474566728506</v>
      </c>
      <c r="P236" s="24">
        <v>114.74099498900004</v>
      </c>
      <c r="Q236" s="24">
        <v>117.48589181523535</v>
      </c>
      <c r="R236" s="24">
        <v>120.1784865457428</v>
      </c>
      <c r="S236" s="24">
        <v>122.18956652204211</v>
      </c>
    </row>
    <row r="237" spans="1:19" outlineLevel="1">
      <c r="A237" s="10" t="s">
        <v>138</v>
      </c>
      <c r="B237" s="10" t="str">
        <f t="shared" si="54"/>
        <v>Simétrico</v>
      </c>
      <c r="C237" s="10" t="str">
        <f t="shared" si="49"/>
        <v>Calidad Datos Generales</v>
      </c>
      <c r="D237" s="22">
        <v>30</v>
      </c>
      <c r="E237" s="19" t="s">
        <v>34</v>
      </c>
      <c r="H237" s="19" t="s">
        <v>199</v>
      </c>
      <c r="J237" s="28">
        <f t="shared" si="55"/>
        <v>1.5808353598013152</v>
      </c>
      <c r="K237" s="28">
        <f t="shared" si="56"/>
        <v>1.1101500319478763</v>
      </c>
      <c r="L237" s="28">
        <f t="shared" si="57"/>
        <v>1.785512716845804</v>
      </c>
      <c r="M237" s="25">
        <f t="shared" si="58"/>
        <v>3.1335112987847369</v>
      </c>
      <c r="O237" s="24">
        <v>135.80286167163965</v>
      </c>
      <c r="P237" s="24">
        <v>139.74432547519095</v>
      </c>
      <c r="Q237" s="24">
        <v>143.08736564595134</v>
      </c>
      <c r="R237" s="24">
        <v>146.36670651648231</v>
      </c>
      <c r="S237" s="24">
        <v>148.81602303837192</v>
      </c>
    </row>
    <row r="238" spans="1:19" outlineLevel="1">
      <c r="A238" s="10" t="s">
        <v>138</v>
      </c>
      <c r="B238" s="10" t="str">
        <f t="shared" si="54"/>
        <v>Simétrico</v>
      </c>
      <c r="C238" s="10" t="str">
        <f t="shared" si="49"/>
        <v>Calidad Datos Generales</v>
      </c>
      <c r="D238" s="22">
        <v>40</v>
      </c>
      <c r="E238" s="19" t="s">
        <v>34</v>
      </c>
      <c r="H238" s="19" t="s">
        <v>199</v>
      </c>
      <c r="J238" s="28">
        <f t="shared" si="55"/>
        <v>1.8181589800108939</v>
      </c>
      <c r="K238" s="28">
        <f t="shared" si="56"/>
        <v>1.1101500319478763</v>
      </c>
      <c r="L238" s="28">
        <f t="shared" si="57"/>
        <v>1.785512716845804</v>
      </c>
      <c r="M238" s="25">
        <f t="shared" si="58"/>
        <v>3.6039310934739688</v>
      </c>
      <c r="O238" s="24">
        <v>156.19032742948102</v>
      </c>
      <c r="P238" s="24">
        <v>160.72350526130492</v>
      </c>
      <c r="Q238" s="24">
        <v>164.56842084300666</v>
      </c>
      <c r="R238" s="24">
        <v>168.3400742383495</v>
      </c>
      <c r="S238" s="24">
        <v>171.15709550596736</v>
      </c>
    </row>
    <row r="239" spans="1:19" outlineLevel="1">
      <c r="A239" s="10" t="s">
        <v>138</v>
      </c>
      <c r="B239" s="10" t="str">
        <f t="shared" si="54"/>
        <v>Simétrico</v>
      </c>
      <c r="C239" s="10" t="str">
        <f t="shared" si="49"/>
        <v>Calidad Datos Generales</v>
      </c>
      <c r="D239" s="22">
        <v>50</v>
      </c>
      <c r="E239" s="19" t="s">
        <v>34</v>
      </c>
      <c r="H239" s="19" t="s">
        <v>199</v>
      </c>
      <c r="J239" s="28">
        <f t="shared" si="55"/>
        <v>2.0265135112179755</v>
      </c>
      <c r="K239" s="28">
        <f t="shared" si="56"/>
        <v>1.1101500319478763</v>
      </c>
      <c r="L239" s="28">
        <f t="shared" si="57"/>
        <v>1.785512716845804</v>
      </c>
      <c r="M239" s="25">
        <f t="shared" si="58"/>
        <v>4.0169287365507556</v>
      </c>
      <c r="O239" s="24">
        <v>174.08918160473863</v>
      </c>
      <c r="P239" s="24">
        <v>179.14184543993849</v>
      </c>
      <c r="Q239" s="24">
        <v>183.42737462714106</v>
      </c>
      <c r="R239" s="24">
        <v>187.63124604285608</v>
      </c>
      <c r="S239" s="24">
        <v>190.77108789550957</v>
      </c>
    </row>
    <row r="240" spans="1:19" outlineLevel="1">
      <c r="A240" s="10" t="s">
        <v>138</v>
      </c>
      <c r="B240" s="10" t="str">
        <f t="shared" si="54"/>
        <v>Simétrico</v>
      </c>
      <c r="C240" s="10" t="str">
        <f t="shared" si="49"/>
        <v>Calidad Datos Generales</v>
      </c>
      <c r="D240" s="22">
        <v>60</v>
      </c>
      <c r="E240" s="19" t="s">
        <v>34</v>
      </c>
      <c r="H240" s="19" t="s">
        <v>199</v>
      </c>
      <c r="J240" s="28">
        <f t="shared" si="55"/>
        <v>2.2143559090858629</v>
      </c>
      <c r="K240" s="28">
        <f t="shared" si="56"/>
        <v>1.1101500319478763</v>
      </c>
      <c r="L240" s="28">
        <f t="shared" si="57"/>
        <v>1.785512716845804</v>
      </c>
      <c r="M240" s="25">
        <f t="shared" si="58"/>
        <v>4.3892674955875099</v>
      </c>
      <c r="O240" s="24">
        <v>190.22592539374895</v>
      </c>
      <c r="P240" s="24">
        <v>195.74693275844936</v>
      </c>
      <c r="Q240" s="24">
        <v>200.42969792468722</v>
      </c>
      <c r="R240" s="24">
        <v>205.02323626474541</v>
      </c>
      <c r="S240" s="24">
        <v>208.45411758950877</v>
      </c>
    </row>
    <row r="241" spans="1:19" outlineLevel="1">
      <c r="A241" s="10" t="s">
        <v>138</v>
      </c>
      <c r="B241" s="10" t="str">
        <f t="shared" si="54"/>
        <v>Simétrico</v>
      </c>
      <c r="C241" s="10" t="str">
        <f t="shared" si="49"/>
        <v>Calidad Datos Generales</v>
      </c>
      <c r="D241" s="22">
        <v>70</v>
      </c>
      <c r="E241" s="19" t="s">
        <v>34</v>
      </c>
      <c r="H241" s="19" t="s">
        <v>199</v>
      </c>
      <c r="J241" s="28">
        <f t="shared" si="55"/>
        <v>2.3866951719245444</v>
      </c>
      <c r="K241" s="28">
        <f t="shared" si="56"/>
        <v>1.1101500319478763</v>
      </c>
      <c r="L241" s="28">
        <f t="shared" si="57"/>
        <v>1.785512716845804</v>
      </c>
      <c r="M241" s="25">
        <f t="shared" si="58"/>
        <v>4.7308761419155587</v>
      </c>
      <c r="O241" s="24">
        <v>205.03086059890236</v>
      </c>
      <c r="P241" s="24">
        <v>210.98155785015408</v>
      </c>
      <c r="Q241" s="24">
        <v>216.02877404862429</v>
      </c>
      <c r="R241" s="24">
        <v>220.97981906053164</v>
      </c>
      <c r="S241" s="24">
        <v>224.67771959208582</v>
      </c>
    </row>
    <row r="242" spans="1:19" outlineLevel="1">
      <c r="A242" s="10" t="s">
        <v>138</v>
      </c>
      <c r="B242" s="10" t="str">
        <f t="shared" si="54"/>
        <v>Simétrico</v>
      </c>
      <c r="C242" s="10" t="str">
        <f t="shared" si="49"/>
        <v>Calidad Datos Generales</v>
      </c>
      <c r="D242" s="22">
        <v>80</v>
      </c>
      <c r="E242" s="19" t="s">
        <v>34</v>
      </c>
      <c r="H242" s="19" t="s">
        <v>199</v>
      </c>
      <c r="J242" s="28">
        <f t="shared" si="55"/>
        <v>2.5467870870187617</v>
      </c>
      <c r="K242" s="28">
        <f t="shared" si="56"/>
        <v>1.1101500319478763</v>
      </c>
      <c r="L242" s="28">
        <f t="shared" si="57"/>
        <v>1.785512716845804</v>
      </c>
      <c r="M242" s="25">
        <f t="shared" si="58"/>
        <v>5.048208254764341</v>
      </c>
      <c r="O242" s="24">
        <v>218.78367809851872</v>
      </c>
      <c r="P242" s="24">
        <v>225.13352917984696</v>
      </c>
      <c r="Q242" s="24">
        <v>230.51929657522433</v>
      </c>
      <c r="R242" s="24">
        <v>235.80244192696469</v>
      </c>
      <c r="S242" s="24">
        <v>239.74838585546726</v>
      </c>
    </row>
    <row r="243" spans="1:19" outlineLevel="1">
      <c r="A243" s="10" t="s">
        <v>138</v>
      </c>
      <c r="B243" s="10" t="str">
        <f t="shared" si="54"/>
        <v>Simétrico</v>
      </c>
      <c r="C243" s="10" t="str">
        <f t="shared" si="49"/>
        <v>Calidad Datos Generales</v>
      </c>
      <c r="D243" s="22">
        <v>100</v>
      </c>
      <c r="E243" s="19" t="s">
        <v>34</v>
      </c>
      <c r="H243" s="19" t="s">
        <v>199</v>
      </c>
      <c r="J243" s="28">
        <f t="shared" si="55"/>
        <v>2.8386397992589538</v>
      </c>
      <c r="K243" s="28">
        <f t="shared" si="56"/>
        <v>1.1101500319478763</v>
      </c>
      <c r="L243" s="28">
        <f t="shared" si="57"/>
        <v>1.785512716845804</v>
      </c>
      <c r="M243" s="25">
        <f t="shared" si="58"/>
        <v>5.6267149067793572</v>
      </c>
      <c r="O243" s="24">
        <v>243.85550690289784</v>
      </c>
      <c r="P243" s="24">
        <v>250.93302825939475</v>
      </c>
      <c r="Q243" s="24">
        <v>256.93598537975839</v>
      </c>
      <c r="R243" s="24">
        <v>262.82456033647981</v>
      </c>
      <c r="S243" s="24">
        <v>267.22269535851791</v>
      </c>
    </row>
    <row r="244" spans="1:19" outlineLevel="1">
      <c r="A244" s="10" t="s">
        <v>138</v>
      </c>
      <c r="B244" s="10" t="str">
        <f t="shared" si="54"/>
        <v>Simétrico</v>
      </c>
      <c r="C244" s="10" t="str">
        <f t="shared" si="49"/>
        <v>Calidad Datos Generales</v>
      </c>
      <c r="D244" s="22">
        <v>120</v>
      </c>
      <c r="E244" s="19" t="s">
        <v>34</v>
      </c>
      <c r="H244" s="19" t="s">
        <v>199</v>
      </c>
      <c r="J244" s="28">
        <f t="shared" si="55"/>
        <v>3.1017601306183762</v>
      </c>
      <c r="K244" s="28">
        <f t="shared" si="56"/>
        <v>1.1101500319478763</v>
      </c>
      <c r="L244" s="28">
        <f t="shared" si="57"/>
        <v>1.785512716845804</v>
      </c>
      <c r="M244" s="25">
        <f t="shared" si="58"/>
        <v>6.1482686069435273</v>
      </c>
      <c r="O244" s="24">
        <v>266.45905871558665</v>
      </c>
      <c r="P244" s="24">
        <v>274.19261250177436</v>
      </c>
      <c r="Q244" s="24">
        <v>280.75199811548146</v>
      </c>
      <c r="R244" s="24">
        <v>287.18639920845726</v>
      </c>
      <c r="S244" s="24">
        <v>291.99220791444219</v>
      </c>
    </row>
    <row r="245" spans="1:19" outlineLevel="1">
      <c r="A245" s="10" t="s">
        <v>138</v>
      </c>
      <c r="B245" s="10" t="str">
        <f t="shared" si="54"/>
        <v>Simétrico</v>
      </c>
      <c r="C245" s="10" t="str">
        <f t="shared" si="49"/>
        <v>Calidad Datos Generales</v>
      </c>
      <c r="D245" s="22">
        <v>150</v>
      </c>
      <c r="E245" s="19" t="s">
        <v>34</v>
      </c>
      <c r="H245" s="19" t="s">
        <v>199</v>
      </c>
      <c r="J245" s="28">
        <f t="shared" si="55"/>
        <v>3.4572107732942632</v>
      </c>
      <c r="K245" s="28">
        <f t="shared" si="56"/>
        <v>1.1101500319478763</v>
      </c>
      <c r="L245" s="28">
        <f t="shared" si="57"/>
        <v>1.785512716845804</v>
      </c>
      <c r="M245" s="25">
        <f t="shared" si="58"/>
        <v>6.8528382498728044</v>
      </c>
      <c r="O245" s="24">
        <v>296.99431601428205</v>
      </c>
      <c r="P245" s="24">
        <v>305.61410746802301</v>
      </c>
      <c r="Q245" s="24">
        <v>312.92517526660828</v>
      </c>
      <c r="R245" s="24">
        <v>320.09693576438002</v>
      </c>
      <c r="S245" s="24">
        <v>325.45347299906632</v>
      </c>
    </row>
    <row r="246" spans="1:19" outlineLevel="1">
      <c r="A246" s="10" t="s">
        <v>138</v>
      </c>
      <c r="B246" s="10" t="str">
        <f t="shared" si="54"/>
        <v>Simétrico</v>
      </c>
      <c r="C246" s="10" t="str">
        <f t="shared" si="49"/>
        <v>Calidad Datos Generales</v>
      </c>
      <c r="D246" s="22">
        <v>200</v>
      </c>
      <c r="E246" s="19" t="s">
        <v>34</v>
      </c>
      <c r="H246" s="19" t="s">
        <v>199</v>
      </c>
      <c r="J246" s="28">
        <f t="shared" si="55"/>
        <v>3.9762260973498145</v>
      </c>
      <c r="K246" s="28">
        <f t="shared" si="56"/>
        <v>1.1101500319478763</v>
      </c>
      <c r="L246" s="28">
        <f t="shared" si="57"/>
        <v>1.785512716845804</v>
      </c>
      <c r="M246" s="25">
        <f t="shared" si="58"/>
        <v>7.8816236778346989</v>
      </c>
      <c r="O246" s="24">
        <v>341.58072143668852</v>
      </c>
      <c r="P246" s="24">
        <v>351.49456296374677</v>
      </c>
      <c r="Q246" s="24">
        <v>359.9032081076262</v>
      </c>
      <c r="R246" s="24">
        <v>368.15163237943017</v>
      </c>
      <c r="S246" s="24">
        <v>374.31232217841819</v>
      </c>
    </row>
    <row r="247" spans="1:19" outlineLevel="1">
      <c r="A247" s="10" t="s">
        <v>138</v>
      </c>
      <c r="B247" s="10" t="str">
        <f t="shared" si="54"/>
        <v>Simétrico</v>
      </c>
      <c r="C247" s="10" t="str">
        <f t="shared" si="49"/>
        <v>Calidad Datos Generales</v>
      </c>
      <c r="D247" s="22">
        <v>250</v>
      </c>
      <c r="E247" s="19" t="s">
        <v>34</v>
      </c>
      <c r="H247" s="19" t="s">
        <v>199</v>
      </c>
      <c r="J247" s="28">
        <f t="shared" si="55"/>
        <v>4.4318874193766264</v>
      </c>
      <c r="K247" s="28">
        <f t="shared" si="56"/>
        <v>1.1101500319478763</v>
      </c>
      <c r="L247" s="28">
        <f t="shared" si="57"/>
        <v>1.785512716845804</v>
      </c>
      <c r="M247" s="25">
        <f t="shared" si="58"/>
        <v>8.7848296265994463</v>
      </c>
      <c r="O247" s="24">
        <v>380.72465321975602</v>
      </c>
      <c r="P247" s="24">
        <v>391.77458560935213</v>
      </c>
      <c r="Q247" s="24">
        <v>401.14683148138641</v>
      </c>
      <c r="R247" s="24">
        <v>410.34049574113607</v>
      </c>
      <c r="S247" s="24">
        <v>417.20717860733799</v>
      </c>
    </row>
    <row r="248" spans="1:19" outlineLevel="1">
      <c r="A248" s="10" t="s">
        <v>138</v>
      </c>
      <c r="B248" s="10" t="str">
        <f t="shared" si="54"/>
        <v>Simétrico</v>
      </c>
      <c r="C248" s="10" t="str">
        <f t="shared" si="49"/>
        <v>Calidad Datos Generales</v>
      </c>
      <c r="D248" s="22">
        <v>300</v>
      </c>
      <c r="E248" s="19" t="s">
        <v>34</v>
      </c>
      <c r="H248" s="19" t="s">
        <v>199</v>
      </c>
      <c r="J248" s="28">
        <f t="shared" si="55"/>
        <v>4.8426896939866175</v>
      </c>
      <c r="K248" s="28">
        <f t="shared" si="56"/>
        <v>1.1101500319478763</v>
      </c>
      <c r="L248" s="28">
        <f t="shared" si="57"/>
        <v>1.785512716845804</v>
      </c>
      <c r="M248" s="25">
        <f t="shared" si="58"/>
        <v>9.5991165547578987</v>
      </c>
      <c r="O248" s="24">
        <v>416.01493447982801</v>
      </c>
      <c r="P248" s="24">
        <v>428.08911160544471</v>
      </c>
      <c r="Q248" s="24">
        <v>438.33009342632158</v>
      </c>
      <c r="R248" s="24">
        <v>448.37594047695023</v>
      </c>
      <c r="S248" s="24">
        <v>455.87911264748965</v>
      </c>
    </row>
    <row r="249" spans="1:19" outlineLevel="1">
      <c r="A249" s="10" t="s">
        <v>138</v>
      </c>
      <c r="B249" s="10" t="str">
        <f t="shared" si="54"/>
        <v>Simétrico</v>
      </c>
      <c r="C249" s="10" t="str">
        <f t="shared" si="49"/>
        <v>Calidad Datos Generales</v>
      </c>
      <c r="D249" s="22">
        <v>350</v>
      </c>
      <c r="E249" s="19" t="s">
        <v>34</v>
      </c>
      <c r="H249" s="19" t="s">
        <v>199</v>
      </c>
      <c r="J249" s="28">
        <f t="shared" si="55"/>
        <v>5.2195873591693909</v>
      </c>
      <c r="K249" s="28">
        <f t="shared" si="56"/>
        <v>1.1101500319478763</v>
      </c>
      <c r="L249" s="28">
        <f t="shared" si="57"/>
        <v>1.785512716845804</v>
      </c>
      <c r="M249" s="25">
        <f t="shared" si="58"/>
        <v>10.346198206881521</v>
      </c>
      <c r="O249" s="24">
        <v>448.39261452844045</v>
      </c>
      <c r="P249" s="24">
        <v>461.40650273513245</v>
      </c>
      <c r="Q249" s="24">
        <v>472.44452140564698</v>
      </c>
      <c r="R249" s="24">
        <v>483.27221832430791</v>
      </c>
      <c r="S249" s="24">
        <v>491.35934863613653</v>
      </c>
    </row>
    <row r="250" spans="1:19" outlineLevel="1">
      <c r="A250" s="10" t="s">
        <v>138</v>
      </c>
      <c r="B250" s="10" t="str">
        <f t="shared" si="54"/>
        <v>Simétrico</v>
      </c>
      <c r="C250" s="10" t="str">
        <f t="shared" si="49"/>
        <v>Calidad Datos Generales</v>
      </c>
      <c r="D250" s="22">
        <v>400</v>
      </c>
      <c r="E250" s="19" t="s">
        <v>34</v>
      </c>
      <c r="H250" s="19" t="s">
        <v>199</v>
      </c>
      <c r="J250" s="28">
        <f t="shared" si="55"/>
        <v>5.5697006648653096</v>
      </c>
      <c r="K250" s="28">
        <f t="shared" si="56"/>
        <v>1.1101500319478763</v>
      </c>
      <c r="L250" s="28">
        <f t="shared" si="57"/>
        <v>1.785512716845804</v>
      </c>
      <c r="M250" s="25">
        <f t="shared" si="58"/>
        <v>11.040188249836357</v>
      </c>
      <c r="O250" s="24">
        <v>478.46936384204338</v>
      </c>
      <c r="P250" s="24">
        <v>492.35618224541037</v>
      </c>
      <c r="Q250" s="24">
        <v>504.13459607346124</v>
      </c>
      <c r="R250" s="24">
        <v>515.68858043601495</v>
      </c>
      <c r="S250" s="24">
        <v>524.3181697071891</v>
      </c>
    </row>
    <row r="251" spans="1:19" outlineLevel="1">
      <c r="A251" s="10" t="s">
        <v>138</v>
      </c>
      <c r="B251" s="10" t="str">
        <f t="shared" si="54"/>
        <v>Simétrico</v>
      </c>
      <c r="C251" s="10" t="str">
        <f t="shared" si="49"/>
        <v>Calidad Datos Generales</v>
      </c>
      <c r="D251" s="22">
        <v>500</v>
      </c>
      <c r="E251" s="19" t="s">
        <v>34</v>
      </c>
      <c r="H251" s="19" t="s">
        <v>199</v>
      </c>
      <c r="J251" s="28">
        <f t="shared" si="55"/>
        <v>6.2079684861890678</v>
      </c>
      <c r="K251" s="28">
        <f t="shared" si="56"/>
        <v>1.1101500319478763</v>
      </c>
      <c r="L251" s="28">
        <f t="shared" si="57"/>
        <v>1.785512716845804</v>
      </c>
      <c r="M251" s="25">
        <f t="shared" si="58"/>
        <v>12.305354427559054</v>
      </c>
      <c r="O251" s="24">
        <v>533.30024557256286</v>
      </c>
      <c r="P251" s="24">
        <v>548.77844381135776</v>
      </c>
      <c r="Q251" s="24">
        <v>561.90662183411723</v>
      </c>
      <c r="R251" s="24">
        <v>574.78465157548555</v>
      </c>
      <c r="S251" s="24">
        <v>584.40316098338747</v>
      </c>
    </row>
    <row r="252" spans="1:19" outlineLevel="1">
      <c r="A252" s="10" t="s">
        <v>138</v>
      </c>
      <c r="B252" s="10" t="str">
        <f t="shared" si="54"/>
        <v>Simétrico</v>
      </c>
      <c r="C252" s="10" t="str">
        <f t="shared" si="49"/>
        <v>Calidad Datos Generales</v>
      </c>
      <c r="D252" s="22">
        <v>750</v>
      </c>
      <c r="E252" s="19" t="s">
        <v>34</v>
      </c>
      <c r="H252" s="19" t="s">
        <v>199</v>
      </c>
      <c r="J252" s="28">
        <f t="shared" si="55"/>
        <v>7.5607534060245989</v>
      </c>
      <c r="K252" s="28">
        <f t="shared" si="56"/>
        <v>1.1101500319478763</v>
      </c>
      <c r="L252" s="28">
        <f t="shared" si="57"/>
        <v>1.785512716845804</v>
      </c>
      <c r="M252" s="25">
        <f t="shared" si="58"/>
        <v>14.986827108979215</v>
      </c>
      <c r="O252" s="24">
        <v>649.51226107491993</v>
      </c>
      <c r="P252" s="24">
        <v>668.3633297157229</v>
      </c>
      <c r="Q252" s="24">
        <v>684.35228277199212</v>
      </c>
      <c r="R252" s="24">
        <v>700.03657747267425</v>
      </c>
      <c r="S252" s="24">
        <v>711.75106634749091</v>
      </c>
    </row>
    <row r="253" spans="1:19" outlineLevel="1">
      <c r="A253" s="10" t="s">
        <v>138</v>
      </c>
      <c r="B253" s="10" t="str">
        <f t="shared" si="54"/>
        <v>Simétrico</v>
      </c>
      <c r="C253" s="10" t="str">
        <f t="shared" si="49"/>
        <v>Calidad Datos Generales</v>
      </c>
      <c r="D253" s="22">
        <v>1000</v>
      </c>
      <c r="E253" s="19" t="s">
        <v>34</v>
      </c>
      <c r="H253" s="19" t="s">
        <v>199</v>
      </c>
      <c r="J253" s="28">
        <f t="shared" si="55"/>
        <v>8.6958149155642026</v>
      </c>
      <c r="K253" s="28">
        <f t="shared" si="56"/>
        <v>1.1101500319478763</v>
      </c>
      <c r="L253" s="28">
        <f t="shared" si="57"/>
        <v>1.785512716845804</v>
      </c>
      <c r="M253" s="25">
        <f t="shared" si="58"/>
        <v>17.236731276991392</v>
      </c>
      <c r="O253" s="24">
        <v>747.02058173152693</v>
      </c>
      <c r="P253" s="24">
        <v>768.7016755402999</v>
      </c>
      <c r="Q253" s="24">
        <v>787.09097737365607</v>
      </c>
      <c r="R253" s="24">
        <v>805.12988387861094</v>
      </c>
      <c r="S253" s="24">
        <v>818.6030156705657</v>
      </c>
    </row>
    <row r="254" spans="1:19" s="3" customFormat="1" ht="12">
      <c r="A254" s="10" t="s">
        <v>138</v>
      </c>
      <c r="B254" s="10" t="str">
        <f>+IF(D252="Calidad best effort",C251,B252)</f>
        <v>Simétrico</v>
      </c>
      <c r="C254" s="10" t="str">
        <f>+IF(D254=2,D252,C252)</f>
        <v>Calidad Datos Generales</v>
      </c>
      <c r="D254" s="23" t="s">
        <v>155</v>
      </c>
      <c r="E254" s="2"/>
      <c r="F254" s="2"/>
      <c r="G254" s="2"/>
      <c r="H254" s="16"/>
      <c r="I254" s="2"/>
      <c r="J254" s="2"/>
      <c r="K254" s="2"/>
      <c r="L254" s="2"/>
      <c r="M254" s="2"/>
      <c r="N254" s="2"/>
      <c r="O254" s="17"/>
      <c r="P254" s="17"/>
      <c r="Q254" s="17"/>
      <c r="R254" s="17"/>
      <c r="S254" s="17"/>
    </row>
    <row r="255" spans="1:19" s="3" customFormat="1">
      <c r="A255" s="10" t="s">
        <v>138</v>
      </c>
      <c r="B255" s="10" t="str">
        <f>+IF(D254="Calidad best effort",C252,B254)</f>
        <v>Simétrico</v>
      </c>
      <c r="C255" s="10" t="str">
        <f t="shared" ref="C255:C277" si="59">+IF(D255=2,D254,C254)</f>
        <v>Calidad Doble</v>
      </c>
      <c r="D255" s="22">
        <f t="array" ref="D255:D277">vel.SAIB</f>
        <v>2</v>
      </c>
      <c r="E255" s="2"/>
      <c r="F255" s="2"/>
      <c r="G255" s="2"/>
      <c r="H255" s="16"/>
      <c r="I255" s="2"/>
      <c r="J255" s="28">
        <f>INDEX(factor.vel.SAIB,MATCH(D255,vel.SAIB,0))</f>
        <v>0.42371230003293037</v>
      </c>
      <c r="K255" s="28">
        <f>INDEX(factor.calidad.SAIB,MATCH(C255,calidad.SAIB,0))</f>
        <v>1.2727636784397074</v>
      </c>
      <c r="L255" s="28">
        <f>INDEX(factor.simetria.SAIB,MATCH(B255,simetria.SAIB,0))</f>
        <v>1.785512716845804</v>
      </c>
      <c r="M255" s="25">
        <f>J255*K255*L255</f>
        <v>0.9629013425031997</v>
      </c>
      <c r="N255"/>
      <c r="O255" s="24">
        <f t="array" ref="O255:S277">INDEX(costo.unitario,MATCH($A255:$A277,niveles.desagregacion,0),indice.tiempo)*M255:M277</f>
        <v>41.731063127205687</v>
      </c>
      <c r="P255" s="24">
        <v>42.942241395284441</v>
      </c>
      <c r="Q255" s="24">
        <v>43.96952917615689</v>
      </c>
      <c r="R255" s="24">
        <v>44.977242704422935</v>
      </c>
      <c r="S255" s="24">
        <v>45.729896817416702</v>
      </c>
    </row>
    <row r="256" spans="1:19">
      <c r="A256" s="10" t="s">
        <v>138</v>
      </c>
      <c r="B256" s="10" t="str">
        <f t="shared" ref="B256:B277" si="60">+IF(D255="Calidad best effort",C254,B255)</f>
        <v>Simétrico</v>
      </c>
      <c r="C256" s="10" t="str">
        <f t="shared" si="59"/>
        <v>Calidad Doble</v>
      </c>
      <c r="D256" s="22">
        <v>3</v>
      </c>
      <c r="E256" s="19" t="s">
        <v>34</v>
      </c>
      <c r="H256" s="19" t="s">
        <v>199</v>
      </c>
      <c r="J256" s="28">
        <f t="shared" ref="J256:J277" si="61">INDEX(factor.vel.SAIB,MATCH(D256,vel.SAIB,0))</f>
        <v>0.51604389145588314</v>
      </c>
      <c r="K256" s="28">
        <f t="shared" ref="K256:K277" si="62">INDEX(factor.calidad.SAIB,MATCH(C256,calidad.SAIB,0))</f>
        <v>1.2727636784397074</v>
      </c>
      <c r="L256" s="28">
        <f t="shared" ref="L256:L277" si="63">INDEX(factor.simetria.SAIB,MATCH(B256,simetria.SAIB,0))</f>
        <v>1.785512716845804</v>
      </c>
      <c r="M256" s="25">
        <f>J256*K256*L256</f>
        <v>1.1727281833329524</v>
      </c>
      <c r="O256" s="24">
        <v>50.824722834528664</v>
      </c>
      <c r="P256" s="24">
        <v>52.299830228525913</v>
      </c>
      <c r="Q256" s="24">
        <v>53.550975366501127</v>
      </c>
      <c r="R256" s="24">
        <v>54.778280805967327</v>
      </c>
      <c r="S256" s="24">
        <v>55.694946565633479</v>
      </c>
    </row>
    <row r="257" spans="1:19" outlineLevel="1">
      <c r="A257" s="10" t="s">
        <v>138</v>
      </c>
      <c r="B257" s="10" t="str">
        <f t="shared" si="60"/>
        <v>Simétrico</v>
      </c>
      <c r="C257" s="10" t="str">
        <f t="shared" si="59"/>
        <v>Calidad Doble</v>
      </c>
      <c r="D257" s="22">
        <v>5</v>
      </c>
      <c r="E257" s="19" t="s">
        <v>34</v>
      </c>
      <c r="H257" s="19" t="s">
        <v>199</v>
      </c>
      <c r="J257" s="28">
        <f t="shared" si="61"/>
        <v>0.66152993854355946</v>
      </c>
      <c r="K257" s="28">
        <f t="shared" si="62"/>
        <v>1.2727636784397074</v>
      </c>
      <c r="L257" s="28">
        <f t="shared" si="63"/>
        <v>1.785512716845804</v>
      </c>
      <c r="M257" s="25">
        <f t="shared" ref="M257:M277" si="64">J257*K257*L257</f>
        <v>1.5033504240498721</v>
      </c>
      <c r="O257" s="24">
        <v>65.1535195550194</v>
      </c>
      <c r="P257" s="24">
        <v>67.044497667255371</v>
      </c>
      <c r="Q257" s="24">
        <v>68.648372802563657</v>
      </c>
      <c r="R257" s="24">
        <v>70.221687215129776</v>
      </c>
      <c r="S257" s="24">
        <v>71.396784631642404</v>
      </c>
    </row>
    <row r="258" spans="1:19" outlineLevel="1">
      <c r="A258" s="10" t="s">
        <v>138</v>
      </c>
      <c r="B258" s="10" t="str">
        <f t="shared" si="60"/>
        <v>Simétrico</v>
      </c>
      <c r="C258" s="10" t="str">
        <f t="shared" si="59"/>
        <v>Calidad Doble</v>
      </c>
      <c r="D258" s="22">
        <v>10</v>
      </c>
      <c r="E258" s="19" t="s">
        <v>34</v>
      </c>
      <c r="H258" s="19" t="s">
        <v>199</v>
      </c>
      <c r="J258" s="28">
        <f t="shared" si="61"/>
        <v>0.92663838733670956</v>
      </c>
      <c r="K258" s="28">
        <f t="shared" si="62"/>
        <v>1.2727636784397074</v>
      </c>
      <c r="L258" s="28">
        <f t="shared" si="63"/>
        <v>1.785512716845804</v>
      </c>
      <c r="M258" s="25">
        <f t="shared" si="64"/>
        <v>2.1058188471568373</v>
      </c>
      <c r="O258" s="24">
        <v>91.263824616455409</v>
      </c>
      <c r="P258" s="24">
        <v>93.912613138814905</v>
      </c>
      <c r="Q258" s="24">
        <v>96.159242024793357</v>
      </c>
      <c r="R258" s="24">
        <v>98.363062963334116</v>
      </c>
      <c r="S258" s="24">
        <v>100.00908124845985</v>
      </c>
    </row>
    <row r="259" spans="1:19" outlineLevel="1">
      <c r="A259" s="10" t="s">
        <v>138</v>
      </c>
      <c r="B259" s="10" t="str">
        <f t="shared" si="60"/>
        <v>Simétrico</v>
      </c>
      <c r="C259" s="10" t="str">
        <f t="shared" si="59"/>
        <v>Calidad Doble</v>
      </c>
      <c r="D259" s="22">
        <v>15</v>
      </c>
      <c r="E259" s="19" t="s">
        <v>34</v>
      </c>
      <c r="H259" s="19" t="s">
        <v>199</v>
      </c>
      <c r="J259" s="28">
        <f t="shared" si="61"/>
        <v>1.1285631295963692</v>
      </c>
      <c r="K259" s="28">
        <f t="shared" si="62"/>
        <v>1.2727636784397074</v>
      </c>
      <c r="L259" s="28">
        <f t="shared" si="63"/>
        <v>1.785512716845804</v>
      </c>
      <c r="M259" s="25">
        <f t="shared" si="64"/>
        <v>2.5647000393981951</v>
      </c>
      <c r="O259" s="24">
        <v>111.15122029868532</v>
      </c>
      <c r="P259" s="24">
        <v>114.37720910433443</v>
      </c>
      <c r="Q259" s="24">
        <v>117.11340324570681</v>
      </c>
      <c r="R259" s="24">
        <v>119.79746111494529</v>
      </c>
      <c r="S259" s="24">
        <v>121.80216496989075</v>
      </c>
    </row>
    <row r="260" spans="1:19" outlineLevel="1">
      <c r="A260" s="10" t="s">
        <v>138</v>
      </c>
      <c r="B260" s="10" t="str">
        <f t="shared" si="60"/>
        <v>Simétrico</v>
      </c>
      <c r="C260" s="10" t="str">
        <f t="shared" si="59"/>
        <v>Calidad Doble</v>
      </c>
      <c r="D260" s="22">
        <v>20</v>
      </c>
      <c r="E260" s="19" t="s">
        <v>34</v>
      </c>
      <c r="H260" s="19" t="s">
        <v>199</v>
      </c>
      <c r="J260" s="28">
        <f t="shared" si="61"/>
        <v>1.2979891775970445</v>
      </c>
      <c r="K260" s="28">
        <f t="shared" si="62"/>
        <v>1.2727636784397074</v>
      </c>
      <c r="L260" s="28">
        <f t="shared" si="63"/>
        <v>1.785512716845804</v>
      </c>
      <c r="M260" s="25">
        <f t="shared" si="64"/>
        <v>2.9497267876473789</v>
      </c>
      <c r="O260" s="24">
        <v>127.83784729525743</v>
      </c>
      <c r="P260" s="24">
        <v>131.54813912295461</v>
      </c>
      <c r="Q260" s="24">
        <v>134.69510564185549</v>
      </c>
      <c r="R260" s="24">
        <v>137.78210890729244</v>
      </c>
      <c r="S260" s="24">
        <v>140.08776983114075</v>
      </c>
    </row>
    <row r="261" spans="1:19" outlineLevel="1">
      <c r="A261" s="10" t="s">
        <v>138</v>
      </c>
      <c r="B261" s="10" t="str">
        <f t="shared" si="60"/>
        <v>Simétrico</v>
      </c>
      <c r="C261" s="10" t="str">
        <f t="shared" si="59"/>
        <v>Calidad Doble</v>
      </c>
      <c r="D261" s="22">
        <v>30</v>
      </c>
      <c r="E261" s="19" t="s">
        <v>34</v>
      </c>
      <c r="H261" s="19" t="s">
        <v>199</v>
      </c>
      <c r="J261" s="28">
        <f t="shared" si="61"/>
        <v>1.5808353598013152</v>
      </c>
      <c r="K261" s="28">
        <f t="shared" si="62"/>
        <v>1.2727636784397074</v>
      </c>
      <c r="L261" s="28">
        <f t="shared" si="63"/>
        <v>1.785512716845804</v>
      </c>
      <c r="M261" s="25">
        <f t="shared" si="64"/>
        <v>3.5925048437605245</v>
      </c>
      <c r="O261" s="24">
        <v>155.69512659524042</v>
      </c>
      <c r="P261" s="24">
        <v>160.21393200412993</v>
      </c>
      <c r="Q261" s="24">
        <v>164.0466572957223</v>
      </c>
      <c r="R261" s="24">
        <v>167.8063526784367</v>
      </c>
      <c r="S261" s="24">
        <v>170.61444259092679</v>
      </c>
    </row>
    <row r="262" spans="1:19" outlineLevel="1">
      <c r="A262" s="10" t="s">
        <v>138</v>
      </c>
      <c r="B262" s="10" t="str">
        <f t="shared" si="60"/>
        <v>Simétrico</v>
      </c>
      <c r="C262" s="10" t="str">
        <f t="shared" si="59"/>
        <v>Calidad Doble</v>
      </c>
      <c r="D262" s="22">
        <v>40</v>
      </c>
      <c r="E262" s="19" t="s">
        <v>34</v>
      </c>
      <c r="H262" s="19" t="s">
        <v>199</v>
      </c>
      <c r="J262" s="28">
        <f t="shared" si="61"/>
        <v>1.8181589800108939</v>
      </c>
      <c r="K262" s="28">
        <f t="shared" si="62"/>
        <v>1.2727636784397074</v>
      </c>
      <c r="L262" s="28">
        <f t="shared" si="63"/>
        <v>1.785512716845804</v>
      </c>
      <c r="M262" s="25">
        <f t="shared" si="64"/>
        <v>4.1318312510651101</v>
      </c>
      <c r="O262" s="24">
        <v>179.06892758183727</v>
      </c>
      <c r="P262" s="24">
        <v>184.26612068746647</v>
      </c>
      <c r="Q262" s="24">
        <v>188.67423558926077</v>
      </c>
      <c r="R262" s="24">
        <v>192.99835693422284</v>
      </c>
      <c r="S262" s="24">
        <v>196.22801260925377</v>
      </c>
    </row>
    <row r="263" spans="1:19" outlineLevel="1">
      <c r="A263" s="10" t="s">
        <v>138</v>
      </c>
      <c r="B263" s="10" t="str">
        <f t="shared" si="60"/>
        <v>Simétrico</v>
      </c>
      <c r="C263" s="10" t="str">
        <f t="shared" si="59"/>
        <v>Calidad Doble</v>
      </c>
      <c r="D263" s="22">
        <v>50</v>
      </c>
      <c r="E263" s="19" t="s">
        <v>34</v>
      </c>
      <c r="H263" s="19" t="s">
        <v>199</v>
      </c>
      <c r="J263" s="28">
        <f t="shared" si="61"/>
        <v>2.0265135112179755</v>
      </c>
      <c r="K263" s="28">
        <f t="shared" si="62"/>
        <v>1.2727636784397074</v>
      </c>
      <c r="L263" s="28">
        <f t="shared" si="63"/>
        <v>1.785512716845804</v>
      </c>
      <c r="M263" s="25">
        <f t="shared" si="64"/>
        <v>4.605324368447663</v>
      </c>
      <c r="O263" s="24">
        <v>199.58958769476371</v>
      </c>
      <c r="P263" s="24">
        <v>205.38236058468081</v>
      </c>
      <c r="Q263" s="24">
        <v>210.29562972434317</v>
      </c>
      <c r="R263" s="24">
        <v>215.11527994528214</v>
      </c>
      <c r="S263" s="24">
        <v>218.71504263599729</v>
      </c>
    </row>
    <row r="264" spans="1:19" outlineLevel="1">
      <c r="A264" s="10" t="s">
        <v>138</v>
      </c>
      <c r="B264" s="10" t="str">
        <f t="shared" si="60"/>
        <v>Simétrico</v>
      </c>
      <c r="C264" s="10" t="str">
        <f t="shared" si="59"/>
        <v>Calidad Doble</v>
      </c>
      <c r="D264" s="22">
        <v>60</v>
      </c>
      <c r="E264" s="19" t="s">
        <v>34</v>
      </c>
      <c r="H264" s="19" t="s">
        <v>199</v>
      </c>
      <c r="J264" s="28">
        <f t="shared" si="61"/>
        <v>2.2143559090858629</v>
      </c>
      <c r="K264" s="28">
        <f t="shared" si="62"/>
        <v>1.2727636784397074</v>
      </c>
      <c r="L264" s="28">
        <f t="shared" si="63"/>
        <v>1.785512716845804</v>
      </c>
      <c r="M264" s="25">
        <f t="shared" si="64"/>
        <v>5.0322029298487632</v>
      </c>
      <c r="O264" s="24">
        <v>218.09002528598128</v>
      </c>
      <c r="P264" s="24">
        <v>224.41974418880315</v>
      </c>
      <c r="Q264" s="24">
        <v>229.78843602930391</v>
      </c>
      <c r="R264" s="24">
        <v>235.05483118896356</v>
      </c>
      <c r="S264" s="24">
        <v>238.9882645173706</v>
      </c>
    </row>
    <row r="265" spans="1:19" outlineLevel="1">
      <c r="A265" s="10" t="s">
        <v>138</v>
      </c>
      <c r="B265" s="10" t="str">
        <f t="shared" si="60"/>
        <v>Simétrico</v>
      </c>
      <c r="C265" s="10" t="str">
        <f t="shared" si="59"/>
        <v>Calidad Doble</v>
      </c>
      <c r="D265" s="22">
        <v>70</v>
      </c>
      <c r="E265" s="19" t="s">
        <v>34</v>
      </c>
      <c r="H265" s="19" t="s">
        <v>199</v>
      </c>
      <c r="J265" s="28">
        <f t="shared" si="61"/>
        <v>2.3866951719245444</v>
      </c>
      <c r="K265" s="28">
        <f t="shared" si="62"/>
        <v>1.2727636784397074</v>
      </c>
      <c r="L265" s="28">
        <f t="shared" si="63"/>
        <v>1.785512716845804</v>
      </c>
      <c r="M265" s="25">
        <f t="shared" si="64"/>
        <v>5.423850062916368</v>
      </c>
      <c r="O265" s="24">
        <v>235.06357232782585</v>
      </c>
      <c r="P265" s="24">
        <v>241.88592165433545</v>
      </c>
      <c r="Q265" s="24">
        <v>247.67244894324065</v>
      </c>
      <c r="R265" s="24">
        <v>253.3487179880824</v>
      </c>
      <c r="S265" s="24">
        <v>257.58828322485215</v>
      </c>
    </row>
    <row r="266" spans="1:19" outlineLevel="1">
      <c r="A266" s="10" t="s">
        <v>138</v>
      </c>
      <c r="B266" s="10" t="str">
        <f t="shared" si="60"/>
        <v>Simétrico</v>
      </c>
      <c r="C266" s="10" t="str">
        <f t="shared" si="59"/>
        <v>Calidad Doble</v>
      </c>
      <c r="D266" s="22">
        <v>80</v>
      </c>
      <c r="E266" s="19" t="s">
        <v>34</v>
      </c>
      <c r="H266" s="19" t="s">
        <v>199</v>
      </c>
      <c r="J266" s="28">
        <f t="shared" si="61"/>
        <v>2.5467870870187617</v>
      </c>
      <c r="K266" s="28">
        <f t="shared" si="62"/>
        <v>1.2727636784397074</v>
      </c>
      <c r="L266" s="28">
        <f t="shared" si="63"/>
        <v>1.785512716845804</v>
      </c>
      <c r="M266" s="25">
        <f t="shared" si="64"/>
        <v>5.7876646605953823</v>
      </c>
      <c r="O266" s="24">
        <v>250.83088853373448</v>
      </c>
      <c r="P266" s="24">
        <v>258.11085933699178</v>
      </c>
      <c r="Q266" s="24">
        <v>264.2855284574652</v>
      </c>
      <c r="R266" s="24">
        <v>270.34254356182402</v>
      </c>
      <c r="S266" s="24">
        <v>274.86648533980667</v>
      </c>
    </row>
    <row r="267" spans="1:19" outlineLevel="1">
      <c r="A267" s="10" t="s">
        <v>138</v>
      </c>
      <c r="B267" s="10" t="str">
        <f t="shared" si="60"/>
        <v>Simétrico</v>
      </c>
      <c r="C267" s="10" t="str">
        <f t="shared" si="59"/>
        <v>Calidad Doble</v>
      </c>
      <c r="D267" s="22">
        <v>100</v>
      </c>
      <c r="E267" s="19" t="s">
        <v>34</v>
      </c>
      <c r="H267" s="19" t="s">
        <v>199</v>
      </c>
      <c r="J267" s="28">
        <f t="shared" si="61"/>
        <v>2.8386397992589538</v>
      </c>
      <c r="K267" s="28">
        <f t="shared" si="62"/>
        <v>1.2727636784397074</v>
      </c>
      <c r="L267" s="28">
        <f t="shared" si="63"/>
        <v>1.785512716845804</v>
      </c>
      <c r="M267" s="25">
        <f t="shared" si="64"/>
        <v>6.4509103780490413</v>
      </c>
      <c r="O267" s="24">
        <v>279.57521329701154</v>
      </c>
      <c r="P267" s="24">
        <v>287.68944277653975</v>
      </c>
      <c r="Q267" s="24">
        <v>294.57170694458563</v>
      </c>
      <c r="R267" s="24">
        <v>301.32283436610567</v>
      </c>
      <c r="S267" s="24">
        <v>306.36520372865192</v>
      </c>
    </row>
    <row r="268" spans="1:19" outlineLevel="1">
      <c r="A268" s="10" t="s">
        <v>138</v>
      </c>
      <c r="B268" s="10" t="str">
        <f t="shared" si="60"/>
        <v>Simétrico</v>
      </c>
      <c r="C268" s="10" t="str">
        <f t="shared" si="59"/>
        <v>Calidad Doble</v>
      </c>
      <c r="D268" s="22">
        <v>120</v>
      </c>
      <c r="E268" s="19" t="s">
        <v>34</v>
      </c>
      <c r="H268" s="19" t="s">
        <v>199</v>
      </c>
      <c r="J268" s="28">
        <f t="shared" si="61"/>
        <v>3.1017601306183762</v>
      </c>
      <c r="K268" s="28">
        <f t="shared" si="62"/>
        <v>1.2727636784397074</v>
      </c>
      <c r="L268" s="28">
        <f t="shared" si="63"/>
        <v>1.785512716845804</v>
      </c>
      <c r="M268" s="25">
        <f t="shared" si="64"/>
        <v>7.0488607332456779</v>
      </c>
      <c r="O268" s="24">
        <v>305.48971036768421</v>
      </c>
      <c r="P268" s="24">
        <v>314.35606723933063</v>
      </c>
      <c r="Q268" s="24">
        <v>321.87626497995308</v>
      </c>
      <c r="R268" s="24">
        <v>329.25317059448793</v>
      </c>
      <c r="S268" s="24">
        <v>334.76292926717355</v>
      </c>
    </row>
    <row r="269" spans="1:19" outlineLevel="1">
      <c r="A269" s="10" t="s">
        <v>138</v>
      </c>
      <c r="B269" s="10" t="str">
        <f t="shared" si="60"/>
        <v>Simétrico</v>
      </c>
      <c r="C269" s="10" t="str">
        <f t="shared" si="59"/>
        <v>Calidad Doble</v>
      </c>
      <c r="D269" s="22">
        <v>150</v>
      </c>
      <c r="E269" s="19" t="s">
        <v>34</v>
      </c>
      <c r="H269" s="19" t="s">
        <v>199</v>
      </c>
      <c r="J269" s="28">
        <f t="shared" si="61"/>
        <v>3.4572107732942632</v>
      </c>
      <c r="K269" s="28">
        <f t="shared" si="62"/>
        <v>1.2727636784397074</v>
      </c>
      <c r="L269" s="28">
        <f t="shared" si="63"/>
        <v>1.785512716845804</v>
      </c>
      <c r="M269" s="25">
        <f t="shared" si="64"/>
        <v>7.8566350201843296</v>
      </c>
      <c r="O269" s="24">
        <v>340.4977410690833</v>
      </c>
      <c r="P269" s="24">
        <v>350.38015079959223</v>
      </c>
      <c r="Q269" s="24">
        <v>358.76213636628398</v>
      </c>
      <c r="R269" s="24">
        <v>366.98440904056082</v>
      </c>
      <c r="S269" s="24">
        <v>373.12556639616281</v>
      </c>
    </row>
    <row r="270" spans="1:19" outlineLevel="1">
      <c r="A270" s="10" t="s">
        <v>138</v>
      </c>
      <c r="B270" s="10" t="str">
        <f t="shared" si="60"/>
        <v>Simétrico</v>
      </c>
      <c r="C270" s="10" t="str">
        <f t="shared" si="59"/>
        <v>Calidad Doble</v>
      </c>
      <c r="D270" s="22">
        <v>200</v>
      </c>
      <c r="E270" s="19" t="s">
        <v>34</v>
      </c>
      <c r="H270" s="19" t="s">
        <v>199</v>
      </c>
      <c r="J270" s="28">
        <f t="shared" si="61"/>
        <v>3.9762260973498145</v>
      </c>
      <c r="K270" s="28">
        <f t="shared" si="62"/>
        <v>1.2727636784397074</v>
      </c>
      <c r="L270" s="28">
        <f t="shared" si="63"/>
        <v>1.785512716845804</v>
      </c>
      <c r="M270" s="25">
        <f t="shared" si="64"/>
        <v>9.0361158902793992</v>
      </c>
      <c r="O270" s="24">
        <v>391.61511776658779</v>
      </c>
      <c r="P270" s="24">
        <v>402.98112870774622</v>
      </c>
      <c r="Q270" s="24">
        <v>412.62146363188259</v>
      </c>
      <c r="R270" s="24">
        <v>422.07810869371463</v>
      </c>
      <c r="S270" s="24">
        <v>429.14121006257011</v>
      </c>
    </row>
    <row r="271" spans="1:19" outlineLevel="1">
      <c r="A271" s="10" t="s">
        <v>138</v>
      </c>
      <c r="B271" s="10" t="str">
        <f t="shared" si="60"/>
        <v>Simétrico</v>
      </c>
      <c r="C271" s="10" t="str">
        <f t="shared" si="59"/>
        <v>Calidad Doble</v>
      </c>
      <c r="D271" s="22">
        <v>250</v>
      </c>
      <c r="E271" s="19" t="s">
        <v>34</v>
      </c>
      <c r="H271" s="19" t="s">
        <v>199</v>
      </c>
      <c r="J271" s="28">
        <f t="shared" si="61"/>
        <v>4.4318874193766264</v>
      </c>
      <c r="K271" s="28">
        <f t="shared" si="62"/>
        <v>1.2727636784397074</v>
      </c>
      <c r="L271" s="28">
        <f t="shared" si="63"/>
        <v>1.785512716845804</v>
      </c>
      <c r="M271" s="25">
        <f t="shared" si="64"/>
        <v>10.071622526910671</v>
      </c>
      <c r="O271" s="24">
        <v>436.4928128267714</v>
      </c>
      <c r="P271" s="24">
        <v>449.16132806341528</v>
      </c>
      <c r="Q271" s="24">
        <v>459.90641096937321</v>
      </c>
      <c r="R271" s="24">
        <v>470.44675381028389</v>
      </c>
      <c r="S271" s="24">
        <v>478.31926139210276</v>
      </c>
    </row>
    <row r="272" spans="1:19" outlineLevel="1">
      <c r="A272" s="10" t="s">
        <v>138</v>
      </c>
      <c r="B272" s="10" t="str">
        <f t="shared" si="60"/>
        <v>Simétrico</v>
      </c>
      <c r="C272" s="10" t="str">
        <f t="shared" si="59"/>
        <v>Calidad Doble</v>
      </c>
      <c r="D272" s="22">
        <v>300</v>
      </c>
      <c r="E272" s="19" t="s">
        <v>34</v>
      </c>
      <c r="H272" s="19" t="s">
        <v>199</v>
      </c>
      <c r="J272" s="28">
        <f t="shared" si="61"/>
        <v>4.8426896939866175</v>
      </c>
      <c r="K272" s="28">
        <f t="shared" si="62"/>
        <v>1.2727636784397074</v>
      </c>
      <c r="L272" s="28">
        <f t="shared" si="63"/>
        <v>1.785512716845804</v>
      </c>
      <c r="M272" s="25">
        <f t="shared" si="64"/>
        <v>11.005185375321222</v>
      </c>
      <c r="O272" s="24">
        <v>476.95237855855896</v>
      </c>
      <c r="P272" s="24">
        <v>490.79516885742373</v>
      </c>
      <c r="Q272" s="24">
        <v>502.53623926959432</v>
      </c>
      <c r="R272" s="24">
        <v>514.05359176902755</v>
      </c>
      <c r="S272" s="24">
        <v>522.65582096050559</v>
      </c>
    </row>
    <row r="273" spans="1:19" outlineLevel="1">
      <c r="A273" s="10" t="s">
        <v>138</v>
      </c>
      <c r="B273" s="10" t="str">
        <f t="shared" si="60"/>
        <v>Simétrico</v>
      </c>
      <c r="C273" s="10" t="str">
        <f t="shared" si="59"/>
        <v>Calidad Doble</v>
      </c>
      <c r="D273" s="22">
        <v>350</v>
      </c>
      <c r="E273" s="19" t="s">
        <v>34</v>
      </c>
      <c r="H273" s="19" t="s">
        <v>199</v>
      </c>
      <c r="J273" s="28">
        <f t="shared" si="61"/>
        <v>5.2195873591693909</v>
      </c>
      <c r="K273" s="28">
        <f t="shared" si="62"/>
        <v>1.2727636784397074</v>
      </c>
      <c r="L273" s="28">
        <f t="shared" si="63"/>
        <v>1.785512716845804</v>
      </c>
      <c r="M273" s="25">
        <f t="shared" si="64"/>
        <v>11.861698787281668</v>
      </c>
      <c r="O273" s="24">
        <v>514.07270821860504</v>
      </c>
      <c r="P273" s="24">
        <v>528.99285752102844</v>
      </c>
      <c r="Q273" s="24">
        <v>541.64771392914838</v>
      </c>
      <c r="R273" s="24">
        <v>554.06144086932136</v>
      </c>
      <c r="S273" s="24">
        <v>563.3331657961262</v>
      </c>
    </row>
    <row r="274" spans="1:19" outlineLevel="1">
      <c r="A274" s="10" t="s">
        <v>138</v>
      </c>
      <c r="B274" s="10" t="str">
        <f t="shared" si="60"/>
        <v>Simétrico</v>
      </c>
      <c r="C274" s="10" t="str">
        <f t="shared" si="59"/>
        <v>Calidad Doble</v>
      </c>
      <c r="D274" s="22">
        <v>400</v>
      </c>
      <c r="E274" s="19" t="s">
        <v>34</v>
      </c>
      <c r="H274" s="19" t="s">
        <v>199</v>
      </c>
      <c r="J274" s="28">
        <f t="shared" si="61"/>
        <v>5.5697006648653096</v>
      </c>
      <c r="K274" s="28">
        <f t="shared" si="62"/>
        <v>1.2727636784397074</v>
      </c>
      <c r="L274" s="28">
        <f t="shared" si="63"/>
        <v>1.785512716845804</v>
      </c>
      <c r="M274" s="25">
        <f t="shared" si="64"/>
        <v>12.657343785212181</v>
      </c>
      <c r="O274" s="24">
        <v>548.55506915203921</v>
      </c>
      <c r="P274" s="24">
        <v>564.47601457766018</v>
      </c>
      <c r="Q274" s="24">
        <v>577.97971847223346</v>
      </c>
      <c r="R274" s="24">
        <v>591.22611870168384</v>
      </c>
      <c r="S274" s="24">
        <v>601.11976142394894</v>
      </c>
    </row>
    <row r="275" spans="1:19" outlineLevel="1">
      <c r="A275" s="10" t="s">
        <v>138</v>
      </c>
      <c r="B275" s="10" t="str">
        <f t="shared" si="60"/>
        <v>Simétrico</v>
      </c>
      <c r="C275" s="10" t="str">
        <f t="shared" si="59"/>
        <v>Calidad Doble</v>
      </c>
      <c r="D275" s="22">
        <v>500</v>
      </c>
      <c r="E275" s="19" t="s">
        <v>34</v>
      </c>
      <c r="H275" s="19" t="s">
        <v>199</v>
      </c>
      <c r="J275" s="28">
        <f t="shared" si="61"/>
        <v>6.2079684861890678</v>
      </c>
      <c r="K275" s="28">
        <f t="shared" si="62"/>
        <v>1.2727636784397074</v>
      </c>
      <c r="L275" s="28">
        <f t="shared" si="63"/>
        <v>1.785512716845804</v>
      </c>
      <c r="M275" s="25">
        <f t="shared" si="64"/>
        <v>14.107830216645665</v>
      </c>
      <c r="O275" s="24">
        <v>611.41752261788315</v>
      </c>
      <c r="P275" s="24">
        <v>629.1629515771217</v>
      </c>
      <c r="Q275" s="24">
        <v>644.21413175151747</v>
      </c>
      <c r="R275" s="24">
        <v>658.97852217892728</v>
      </c>
      <c r="S275" s="24">
        <v>670.0059410527781</v>
      </c>
    </row>
    <row r="276" spans="1:19" outlineLevel="1">
      <c r="A276" s="10" t="s">
        <v>138</v>
      </c>
      <c r="B276" s="10" t="str">
        <f t="shared" si="60"/>
        <v>Simétrico</v>
      </c>
      <c r="C276" s="10" t="str">
        <f t="shared" si="59"/>
        <v>Calidad Doble</v>
      </c>
      <c r="D276" s="22">
        <v>750</v>
      </c>
      <c r="E276" s="19" t="s">
        <v>34</v>
      </c>
      <c r="H276" s="19" t="s">
        <v>199</v>
      </c>
      <c r="J276" s="28">
        <f t="shared" si="61"/>
        <v>7.5607534060245989</v>
      </c>
      <c r="K276" s="28">
        <f t="shared" si="62"/>
        <v>1.2727636784397074</v>
      </c>
      <c r="L276" s="28">
        <f t="shared" si="63"/>
        <v>1.785512716845804</v>
      </c>
      <c r="M276" s="25">
        <f t="shared" si="64"/>
        <v>17.182082286567827</v>
      </c>
      <c r="O276" s="24">
        <v>744.65215584141936</v>
      </c>
      <c r="P276" s="24">
        <v>766.26450982540268</v>
      </c>
      <c r="Q276" s="24">
        <v>784.59550844780551</v>
      </c>
      <c r="R276" s="24">
        <v>802.5772226688523</v>
      </c>
      <c r="S276" s="24">
        <v>816.00763794812019</v>
      </c>
    </row>
    <row r="277" spans="1:19" outlineLevel="1">
      <c r="A277" s="10" t="s">
        <v>138</v>
      </c>
      <c r="B277" s="10" t="str">
        <f t="shared" si="60"/>
        <v>Simétrico</v>
      </c>
      <c r="C277" s="10" t="str">
        <f t="shared" si="59"/>
        <v>Calidad Doble</v>
      </c>
      <c r="D277" s="22">
        <v>1000</v>
      </c>
      <c r="E277" s="19" t="s">
        <v>34</v>
      </c>
      <c r="H277" s="19" t="s">
        <v>199</v>
      </c>
      <c r="J277" s="28">
        <f t="shared" si="61"/>
        <v>8.6958149155642026</v>
      </c>
      <c r="K277" s="28">
        <f t="shared" si="62"/>
        <v>1.2727636784397074</v>
      </c>
      <c r="L277" s="28">
        <f t="shared" si="63"/>
        <v>1.785512716845804</v>
      </c>
      <c r="M277" s="25">
        <f t="shared" si="64"/>
        <v>19.761550126596187</v>
      </c>
      <c r="O277" s="24">
        <v>856.44339603949061</v>
      </c>
      <c r="P277" s="24">
        <v>881.30031439694187</v>
      </c>
      <c r="Q277" s="24">
        <v>902.38326244162499</v>
      </c>
      <c r="R277" s="24">
        <v>923.06448960692251</v>
      </c>
      <c r="S277" s="24">
        <v>938.51115202744529</v>
      </c>
    </row>
    <row r="278" spans="1:19" s="3" customFormat="1" ht="12">
      <c r="A278" s="10" t="s">
        <v>138</v>
      </c>
      <c r="B278" s="10" t="str">
        <f>+IF(D276="Calidad best effort",C275,B276)</f>
        <v>Simétrico</v>
      </c>
      <c r="C278" s="10" t="str">
        <f>+IF(D278=2,D276,C276)</f>
        <v>Calidad Doble</v>
      </c>
      <c r="D278" s="23" t="s">
        <v>156</v>
      </c>
      <c r="E278" s="2"/>
      <c r="F278" s="2"/>
      <c r="G278" s="2"/>
      <c r="H278" s="16"/>
      <c r="I278" s="2"/>
      <c r="J278" s="2"/>
      <c r="K278" s="2"/>
      <c r="L278" s="2"/>
      <c r="M278" s="2"/>
      <c r="N278" s="2"/>
      <c r="O278" s="17"/>
      <c r="P278" s="17"/>
      <c r="Q278" s="17"/>
      <c r="R278" s="17"/>
      <c r="S278" s="17"/>
    </row>
    <row r="279" spans="1:19" s="3" customFormat="1">
      <c r="A279" s="10" t="s">
        <v>138</v>
      </c>
      <c r="B279" s="10" t="str">
        <f>+IF(D278="Calidad best effort",C276,B278)</f>
        <v>Simétrico</v>
      </c>
      <c r="C279" s="10" t="str">
        <f t="shared" ref="C279:C301" si="65">+IF(D279=2,D278,C278)</f>
        <v>Calidad Triple</v>
      </c>
      <c r="D279" s="22">
        <f t="array" ref="D279:D301">vel.SAIB</f>
        <v>2</v>
      </c>
      <c r="E279" s="2"/>
      <c r="F279" s="2"/>
      <c r="G279" s="2"/>
      <c r="H279" s="16"/>
      <c r="I279" s="2"/>
      <c r="J279" s="28">
        <f>INDEX(factor.vel.SAIB,MATCH(D279,vel.SAIB,0))</f>
        <v>0.42371230003293037</v>
      </c>
      <c r="K279" s="28">
        <f>INDEX(factor.calidad.SAIB,MATCH(C279,calidad.SAIB,0))</f>
        <v>1.42</v>
      </c>
      <c r="L279" s="28">
        <f>INDEX(factor.simetria.SAIB,MATCH(B279,simetria.SAIB,0))</f>
        <v>1.785512716845804</v>
      </c>
      <c r="M279" s="25">
        <f>J279*K279*L279</f>
        <v>1.0742920539897505</v>
      </c>
      <c r="N279"/>
      <c r="O279" s="24">
        <f t="array" ref="O279:S301">INDEX(costo.unitario,MATCH($A279:$A301,niveles.desagregacion,0),indice.tiempo)*M279:M301</f>
        <v>46.558611503808102</v>
      </c>
      <c r="P279" s="24">
        <v>47.909901747084241</v>
      </c>
      <c r="Q279" s="24">
        <v>49.056028615370721</v>
      </c>
      <c r="R279" s="24">
        <v>50.180316835075416</v>
      </c>
      <c r="S279" s="127">
        <v>51.020039761299522</v>
      </c>
    </row>
    <row r="280" spans="1:19">
      <c r="A280" s="10" t="s">
        <v>138</v>
      </c>
      <c r="B280" s="10" t="str">
        <f t="shared" ref="B280:B301" si="66">+IF(D279="Calidad best effort",C278,B279)</f>
        <v>Simétrico</v>
      </c>
      <c r="C280" s="10" t="str">
        <f t="shared" si="65"/>
        <v>Calidad Triple</v>
      </c>
      <c r="D280" s="22">
        <v>3</v>
      </c>
      <c r="E280" s="19" t="s">
        <v>34</v>
      </c>
      <c r="H280" s="19" t="s">
        <v>199</v>
      </c>
      <c r="J280" s="28">
        <f t="shared" ref="J280:J301" si="67">INDEX(factor.vel.SAIB,MATCH(D280,vel.SAIB,0))</f>
        <v>0.51604389145588314</v>
      </c>
      <c r="K280" s="28">
        <f t="shared" ref="K280:K301" si="68">INDEX(factor.calidad.SAIB,MATCH(C280,calidad.SAIB,0))</f>
        <v>1.42</v>
      </c>
      <c r="L280" s="28">
        <f t="shared" ref="L280:L301" si="69">INDEX(factor.simetria.SAIB,MATCH(B280,simetria.SAIB,0))</f>
        <v>1.785512716845804</v>
      </c>
      <c r="M280" s="25">
        <f>J280*K280*L280</f>
        <v>1.3083921615160066</v>
      </c>
      <c r="O280" s="24">
        <v>56.704247337970799</v>
      </c>
      <c r="P280" s="24">
        <v>58.349998654541956</v>
      </c>
      <c r="Q280" s="24">
        <v>59.745879230033225</v>
      </c>
      <c r="R280" s="24">
        <v>61.115162274139635</v>
      </c>
      <c r="S280" s="24">
        <v>62.137870103390121</v>
      </c>
    </row>
    <row r="281" spans="1:19" outlineLevel="1">
      <c r="A281" s="10" t="s">
        <v>138</v>
      </c>
      <c r="B281" s="10" t="str">
        <f t="shared" si="66"/>
        <v>Simétrico</v>
      </c>
      <c r="C281" s="10" t="str">
        <f t="shared" si="65"/>
        <v>Calidad Triple</v>
      </c>
      <c r="D281" s="22">
        <v>5</v>
      </c>
      <c r="E281" s="19" t="s">
        <v>34</v>
      </c>
      <c r="H281" s="19" t="s">
        <v>199</v>
      </c>
      <c r="J281" s="28">
        <f t="shared" si="67"/>
        <v>0.66152993854355946</v>
      </c>
      <c r="K281" s="28">
        <f t="shared" si="68"/>
        <v>1.42</v>
      </c>
      <c r="L281" s="28">
        <f t="shared" si="69"/>
        <v>1.785512716845804</v>
      </c>
      <c r="M281" s="25">
        <f t="shared" ref="M281:M301" si="70">J281*K281*L281</f>
        <v>1.677261567338123</v>
      </c>
      <c r="O281" s="24">
        <v>72.690633253728762</v>
      </c>
      <c r="P281" s="24">
        <v>74.800364199749225</v>
      </c>
      <c r="Q281" s="24">
        <v>76.589779415407932</v>
      </c>
      <c r="R281" s="24">
        <v>78.345098571421801</v>
      </c>
      <c r="S281" s="24">
        <v>79.656134044631997</v>
      </c>
    </row>
    <row r="282" spans="1:19" outlineLevel="1">
      <c r="A282" s="10" t="s">
        <v>138</v>
      </c>
      <c r="B282" s="10" t="str">
        <f t="shared" si="66"/>
        <v>Simétrico</v>
      </c>
      <c r="C282" s="10" t="str">
        <f t="shared" si="65"/>
        <v>Calidad Triple</v>
      </c>
      <c r="D282" s="22">
        <v>10</v>
      </c>
      <c r="E282" s="19" t="s">
        <v>34</v>
      </c>
      <c r="H282" s="19" t="s">
        <v>199</v>
      </c>
      <c r="J282" s="28">
        <f t="shared" si="67"/>
        <v>0.92663838733670956</v>
      </c>
      <c r="K282" s="28">
        <f t="shared" si="68"/>
        <v>1.42</v>
      </c>
      <c r="L282" s="28">
        <f t="shared" si="69"/>
        <v>1.785512716845804</v>
      </c>
      <c r="M282" s="25">
        <f t="shared" si="70"/>
        <v>2.3494249668001994</v>
      </c>
      <c r="O282" s="24">
        <v>101.82144034329919</v>
      </c>
      <c r="P282" s="24">
        <v>104.77664700535719</v>
      </c>
      <c r="Q282" s="24">
        <v>107.28317125029818</v>
      </c>
      <c r="R282" s="24">
        <v>109.74193542289326</v>
      </c>
      <c r="S282" s="24">
        <v>111.5783690079119</v>
      </c>
    </row>
    <row r="283" spans="1:19" outlineLevel="1">
      <c r="A283" s="10" t="s">
        <v>138</v>
      </c>
      <c r="B283" s="10" t="str">
        <f t="shared" si="66"/>
        <v>Simétrico</v>
      </c>
      <c r="C283" s="10" t="str">
        <f t="shared" si="65"/>
        <v>Calidad Triple</v>
      </c>
      <c r="D283" s="22">
        <v>15</v>
      </c>
      <c r="E283" s="19" t="s">
        <v>34</v>
      </c>
      <c r="H283" s="19" t="s">
        <v>199</v>
      </c>
      <c r="J283" s="28">
        <f t="shared" si="67"/>
        <v>1.1285631295963692</v>
      </c>
      <c r="K283" s="28">
        <f t="shared" si="68"/>
        <v>1.42</v>
      </c>
      <c r="L283" s="28">
        <f t="shared" si="69"/>
        <v>1.785512716845804</v>
      </c>
      <c r="M283" s="25">
        <f t="shared" si="70"/>
        <v>2.8613906239138149</v>
      </c>
      <c r="O283" s="24">
        <v>124.00945713474803</v>
      </c>
      <c r="P283" s="24">
        <v>127.60863597809585</v>
      </c>
      <c r="Q283" s="24">
        <v>130.66135954851697</v>
      </c>
      <c r="R283" s="24">
        <v>133.65591559916655</v>
      </c>
      <c r="S283" s="24">
        <v>135.89252835159229</v>
      </c>
    </row>
    <row r="284" spans="1:19" outlineLevel="1">
      <c r="A284" s="10" t="s">
        <v>138</v>
      </c>
      <c r="B284" s="10" t="str">
        <f t="shared" si="66"/>
        <v>Simétrico</v>
      </c>
      <c r="C284" s="10" t="str">
        <f t="shared" si="65"/>
        <v>Calidad Triple</v>
      </c>
      <c r="D284" s="22">
        <v>20</v>
      </c>
      <c r="E284" s="19" t="s">
        <v>34</v>
      </c>
      <c r="H284" s="19" t="s">
        <v>199</v>
      </c>
      <c r="J284" s="28">
        <f t="shared" si="67"/>
        <v>1.2979891775970445</v>
      </c>
      <c r="K284" s="28">
        <f t="shared" si="68"/>
        <v>1.42</v>
      </c>
      <c r="L284" s="28">
        <f t="shared" si="69"/>
        <v>1.785512716845804</v>
      </c>
      <c r="M284" s="25">
        <f t="shared" si="70"/>
        <v>3.2909581797574043</v>
      </c>
      <c r="O284" s="24">
        <v>142.62643272614795</v>
      </c>
      <c r="P284" s="24">
        <v>146.76593991399358</v>
      </c>
      <c r="Q284" s="24">
        <v>150.27695498500617</v>
      </c>
      <c r="R284" s="24">
        <v>153.72107011114986</v>
      </c>
      <c r="S284" s="24">
        <v>156.29345536013673</v>
      </c>
    </row>
    <row r="285" spans="1:19" outlineLevel="1">
      <c r="A285" s="10" t="s">
        <v>138</v>
      </c>
      <c r="B285" s="10" t="str">
        <f t="shared" si="66"/>
        <v>Simétrico</v>
      </c>
      <c r="C285" s="10" t="str">
        <f t="shared" si="65"/>
        <v>Calidad Triple</v>
      </c>
      <c r="D285" s="22">
        <v>30</v>
      </c>
      <c r="E285" s="19" t="s">
        <v>34</v>
      </c>
      <c r="H285" s="19" t="s">
        <v>199</v>
      </c>
      <c r="J285" s="28">
        <f t="shared" si="67"/>
        <v>1.5808353598013152</v>
      </c>
      <c r="K285" s="28">
        <f t="shared" si="68"/>
        <v>1.42</v>
      </c>
      <c r="L285" s="28">
        <f t="shared" si="69"/>
        <v>1.785512716845804</v>
      </c>
      <c r="M285" s="25">
        <f t="shared" si="70"/>
        <v>4.0080943261939597</v>
      </c>
      <c r="O285" s="24">
        <v>173.70630817833683</v>
      </c>
      <c r="P285" s="24">
        <v>178.74785971639562</v>
      </c>
      <c r="Q285" s="24">
        <v>183.02396376167539</v>
      </c>
      <c r="R285" s="24">
        <v>187.21858962497728</v>
      </c>
      <c r="S285" s="24">
        <v>190.35152603986947</v>
      </c>
    </row>
    <row r="286" spans="1:19" outlineLevel="1">
      <c r="A286" s="10" t="s">
        <v>138</v>
      </c>
      <c r="B286" s="10" t="str">
        <f t="shared" si="66"/>
        <v>Simétrico</v>
      </c>
      <c r="C286" s="10" t="str">
        <f t="shared" si="65"/>
        <v>Calidad Triple</v>
      </c>
      <c r="D286" s="22">
        <v>40</v>
      </c>
      <c r="E286" s="19" t="s">
        <v>34</v>
      </c>
      <c r="H286" s="19" t="s">
        <v>199</v>
      </c>
      <c r="J286" s="28">
        <f t="shared" si="67"/>
        <v>1.8181589800108939</v>
      </c>
      <c r="K286" s="28">
        <f t="shared" si="68"/>
        <v>1.42</v>
      </c>
      <c r="L286" s="28">
        <f t="shared" si="69"/>
        <v>1.785512716845804</v>
      </c>
      <c r="M286" s="25">
        <f t="shared" si="70"/>
        <v>4.6098112916807228</v>
      </c>
      <c r="O286" s="24">
        <v>199.78404591018065</v>
      </c>
      <c r="P286" s="24">
        <v>205.58246264300308</v>
      </c>
      <c r="Q286" s="24">
        <v>210.50051873352692</v>
      </c>
      <c r="R286" s="24">
        <v>215.32486469331542</v>
      </c>
      <c r="S286" s="24">
        <v>218.92813459819362</v>
      </c>
    </row>
    <row r="287" spans="1:19" outlineLevel="1">
      <c r="A287" s="10" t="s">
        <v>138</v>
      </c>
      <c r="B287" s="10" t="str">
        <f t="shared" si="66"/>
        <v>Simétrico</v>
      </c>
      <c r="C287" s="10" t="str">
        <f t="shared" si="65"/>
        <v>Calidad Triple</v>
      </c>
      <c r="D287" s="22">
        <v>50</v>
      </c>
      <c r="E287" s="19" t="s">
        <v>34</v>
      </c>
      <c r="H287" s="19" t="s">
        <v>199</v>
      </c>
      <c r="J287" s="28">
        <f t="shared" si="67"/>
        <v>2.0265135112179755</v>
      </c>
      <c r="K287" s="28">
        <f t="shared" si="68"/>
        <v>1.42</v>
      </c>
      <c r="L287" s="28">
        <f t="shared" si="69"/>
        <v>1.785512716845804</v>
      </c>
      <c r="M287" s="25">
        <f t="shared" si="70"/>
        <v>5.1380792160981423</v>
      </c>
      <c r="O287" s="24">
        <v>222.6785846638931</v>
      </c>
      <c r="P287" s="24">
        <v>229.14147926327882</v>
      </c>
      <c r="Q287" s="24">
        <v>234.62312703222955</v>
      </c>
      <c r="R287" s="24">
        <v>240.00032582385703</v>
      </c>
      <c r="S287" s="24">
        <v>244.01651760195833</v>
      </c>
    </row>
    <row r="288" spans="1:19" outlineLevel="1">
      <c r="A288" s="10" t="s">
        <v>138</v>
      </c>
      <c r="B288" s="10" t="str">
        <f t="shared" si="66"/>
        <v>Simétrico</v>
      </c>
      <c r="C288" s="10" t="str">
        <f t="shared" si="65"/>
        <v>Calidad Triple</v>
      </c>
      <c r="D288" s="22">
        <v>60</v>
      </c>
      <c r="E288" s="19" t="s">
        <v>34</v>
      </c>
      <c r="H288" s="19" t="s">
        <v>199</v>
      </c>
      <c r="J288" s="28">
        <f t="shared" si="67"/>
        <v>2.2143559090858629</v>
      </c>
      <c r="K288" s="28">
        <f t="shared" si="68"/>
        <v>1.42</v>
      </c>
      <c r="L288" s="28">
        <f t="shared" si="69"/>
        <v>1.785512716845804</v>
      </c>
      <c r="M288" s="25">
        <f t="shared" si="70"/>
        <v>5.6143401021195523</v>
      </c>
      <c r="O288" s="24">
        <v>243.31919676223205</v>
      </c>
      <c r="P288" s="24">
        <v>250.38115256303379</v>
      </c>
      <c r="Q288" s="24">
        <v>256.37090741120551</v>
      </c>
      <c r="R288" s="24">
        <v>262.24653165582913</v>
      </c>
      <c r="S288" s="24">
        <v>266.63499388252097</v>
      </c>
    </row>
    <row r="289" spans="1:19" outlineLevel="1">
      <c r="A289" s="10" t="s">
        <v>138</v>
      </c>
      <c r="B289" s="10" t="str">
        <f t="shared" si="66"/>
        <v>Simétrico</v>
      </c>
      <c r="C289" s="10" t="str">
        <f t="shared" si="65"/>
        <v>Calidad Triple</v>
      </c>
      <c r="D289" s="22">
        <v>70</v>
      </c>
      <c r="E289" s="19" t="s">
        <v>34</v>
      </c>
      <c r="H289" s="19" t="s">
        <v>199</v>
      </c>
      <c r="J289" s="28">
        <f t="shared" si="67"/>
        <v>2.3866951719245444</v>
      </c>
      <c r="K289" s="28">
        <f t="shared" si="68"/>
        <v>1.42</v>
      </c>
      <c r="L289" s="28">
        <f t="shared" si="69"/>
        <v>1.785512716845804</v>
      </c>
      <c r="M289" s="25">
        <f t="shared" si="70"/>
        <v>6.0512939046021739</v>
      </c>
      <c r="O289" s="24">
        <v>262.25628399037066</v>
      </c>
      <c r="P289" s="24">
        <v>269.8678588708857</v>
      </c>
      <c r="Q289" s="24">
        <v>276.32378536331873</v>
      </c>
      <c r="R289" s="24">
        <v>282.65669867646142</v>
      </c>
      <c r="S289" s="24">
        <v>287.38670687687869</v>
      </c>
    </row>
    <row r="290" spans="1:19" outlineLevel="1">
      <c r="A290" s="10" t="s">
        <v>138</v>
      </c>
      <c r="B290" s="10" t="str">
        <f t="shared" si="66"/>
        <v>Simétrico</v>
      </c>
      <c r="C290" s="10" t="str">
        <f t="shared" si="65"/>
        <v>Calidad Triple</v>
      </c>
      <c r="D290" s="22">
        <v>80</v>
      </c>
      <c r="E290" s="19" t="s">
        <v>34</v>
      </c>
      <c r="H290" s="19" t="s">
        <v>199</v>
      </c>
      <c r="J290" s="28">
        <f t="shared" si="67"/>
        <v>2.5467870870187617</v>
      </c>
      <c r="K290" s="28">
        <f t="shared" si="68"/>
        <v>1.42</v>
      </c>
      <c r="L290" s="28">
        <f t="shared" si="69"/>
        <v>1.785512716845804</v>
      </c>
      <c r="M290" s="25">
        <f t="shared" si="70"/>
        <v>6.457195437978366</v>
      </c>
      <c r="O290" s="24">
        <v>279.84760073806245</v>
      </c>
      <c r="P290" s="24">
        <v>287.9697358333209</v>
      </c>
      <c r="Q290" s="24">
        <v>294.85870532514446</v>
      </c>
      <c r="R290" s="24">
        <v>301.61641030517148</v>
      </c>
      <c r="S290" s="24">
        <v>306.66369239968452</v>
      </c>
    </row>
    <row r="291" spans="1:19" outlineLevel="1">
      <c r="A291" s="10" t="s">
        <v>138</v>
      </c>
      <c r="B291" s="10" t="str">
        <f t="shared" si="66"/>
        <v>Simétrico</v>
      </c>
      <c r="C291" s="10" t="str">
        <f t="shared" si="65"/>
        <v>Calidad Triple</v>
      </c>
      <c r="D291" s="22">
        <v>100</v>
      </c>
      <c r="E291" s="19" t="s">
        <v>34</v>
      </c>
      <c r="H291" s="19" t="s">
        <v>199</v>
      </c>
      <c r="J291" s="28">
        <f t="shared" si="67"/>
        <v>2.8386397992589538</v>
      </c>
      <c r="K291" s="28">
        <f t="shared" si="68"/>
        <v>1.42</v>
      </c>
      <c r="L291" s="28">
        <f t="shared" si="69"/>
        <v>1.785512716845804</v>
      </c>
      <c r="M291" s="25">
        <f t="shared" si="70"/>
        <v>7.1971669933725053</v>
      </c>
      <c r="O291" s="24">
        <v>311.91713717698042</v>
      </c>
      <c r="P291" s="24">
        <v>320.97003997120157</v>
      </c>
      <c r="Q291" s="24">
        <v>328.64846078425126</v>
      </c>
      <c r="R291" s="24">
        <v>336.1805746408557</v>
      </c>
      <c r="S291" s="24">
        <v>341.80625725272387</v>
      </c>
    </row>
    <row r="292" spans="1:19" outlineLevel="1">
      <c r="A292" s="10" t="s">
        <v>138</v>
      </c>
      <c r="B292" s="10" t="str">
        <f t="shared" si="66"/>
        <v>Simétrico</v>
      </c>
      <c r="C292" s="10" t="str">
        <f t="shared" si="65"/>
        <v>Calidad Triple</v>
      </c>
      <c r="D292" s="22">
        <v>120</v>
      </c>
      <c r="E292" s="19" t="s">
        <v>34</v>
      </c>
      <c r="H292" s="19" t="s">
        <v>199</v>
      </c>
      <c r="J292" s="28">
        <f t="shared" si="67"/>
        <v>3.1017601306183762</v>
      </c>
      <c r="K292" s="28">
        <f t="shared" si="68"/>
        <v>1.42</v>
      </c>
      <c r="L292" s="28">
        <f t="shared" si="69"/>
        <v>1.785512716845804</v>
      </c>
      <c r="M292" s="25">
        <f t="shared" si="70"/>
        <v>7.8642896641106663</v>
      </c>
      <c r="O292" s="24">
        <v>340.82948474292203</v>
      </c>
      <c r="P292" s="24">
        <v>350.72152281017139</v>
      </c>
      <c r="Q292" s="24">
        <v>359.11167486477353</v>
      </c>
      <c r="R292" s="24">
        <v>367.34195842022598</v>
      </c>
      <c r="S292" s="24">
        <v>373.48909904636713</v>
      </c>
    </row>
    <row r="293" spans="1:19" outlineLevel="1">
      <c r="A293" s="10" t="s">
        <v>138</v>
      </c>
      <c r="B293" s="10" t="str">
        <f t="shared" si="66"/>
        <v>Simétrico</v>
      </c>
      <c r="C293" s="10" t="str">
        <f t="shared" si="65"/>
        <v>Calidad Triple</v>
      </c>
      <c r="D293" s="22">
        <v>150</v>
      </c>
      <c r="E293" s="19" t="s">
        <v>34</v>
      </c>
      <c r="H293" s="19" t="s">
        <v>199</v>
      </c>
      <c r="J293" s="28">
        <f t="shared" si="67"/>
        <v>3.4572107732942632</v>
      </c>
      <c r="K293" s="28">
        <f t="shared" si="68"/>
        <v>1.42</v>
      </c>
      <c r="L293" s="28">
        <f t="shared" si="69"/>
        <v>1.785512716845804</v>
      </c>
      <c r="M293" s="25">
        <f t="shared" si="70"/>
        <v>8.7655091967571757</v>
      </c>
      <c r="O293" s="24">
        <v>379.88732748159003</v>
      </c>
      <c r="P293" s="24">
        <v>390.91295781268644</v>
      </c>
      <c r="Q293" s="24">
        <v>400.26459135340281</v>
      </c>
      <c r="R293" s="24">
        <v>409.43803603544018</v>
      </c>
      <c r="S293" s="24">
        <v>416.28961704193574</v>
      </c>
    </row>
    <row r="294" spans="1:19" outlineLevel="1">
      <c r="A294" s="10" t="s">
        <v>138</v>
      </c>
      <c r="B294" s="10" t="str">
        <f t="shared" si="66"/>
        <v>Simétrico</v>
      </c>
      <c r="C294" s="10" t="str">
        <f t="shared" si="65"/>
        <v>Calidad Triple</v>
      </c>
      <c r="D294" s="22">
        <v>200</v>
      </c>
      <c r="E294" s="19" t="s">
        <v>34</v>
      </c>
      <c r="H294" s="19" t="s">
        <v>199</v>
      </c>
      <c r="J294" s="28">
        <f t="shared" si="67"/>
        <v>3.9762260973498145</v>
      </c>
      <c r="K294" s="28">
        <f t="shared" si="68"/>
        <v>1.42</v>
      </c>
      <c r="L294" s="28">
        <f t="shared" si="69"/>
        <v>1.785512716845804</v>
      </c>
      <c r="M294" s="25">
        <f t="shared" si="70"/>
        <v>10.081435211858603</v>
      </c>
      <c r="O294" s="24">
        <v>436.9180835756365</v>
      </c>
      <c r="P294" s="24">
        <v>449.59894162481561</v>
      </c>
      <c r="Q294" s="24">
        <v>460.35449336169063</v>
      </c>
      <c r="R294" s="24">
        <v>470.90510555724256</v>
      </c>
      <c r="S294" s="24">
        <v>478.78528324747185</v>
      </c>
    </row>
    <row r="295" spans="1:19" outlineLevel="1">
      <c r="A295" s="10" t="s">
        <v>138</v>
      </c>
      <c r="B295" s="10" t="str">
        <f t="shared" si="66"/>
        <v>Simétrico</v>
      </c>
      <c r="C295" s="10" t="str">
        <f t="shared" si="65"/>
        <v>Calidad Triple</v>
      </c>
      <c r="D295" s="22">
        <v>250</v>
      </c>
      <c r="E295" s="19" t="s">
        <v>34</v>
      </c>
      <c r="H295" s="19" t="s">
        <v>199</v>
      </c>
      <c r="J295" s="28">
        <f t="shared" si="67"/>
        <v>4.4318874193766264</v>
      </c>
      <c r="K295" s="28">
        <f t="shared" si="68"/>
        <v>1.42</v>
      </c>
      <c r="L295" s="28">
        <f t="shared" si="69"/>
        <v>1.785512716845804</v>
      </c>
      <c r="M295" s="25">
        <f t="shared" si="70"/>
        <v>11.236731712634777</v>
      </c>
      <c r="O295" s="24">
        <v>486.98733685884099</v>
      </c>
      <c r="P295" s="24">
        <v>501.1213759901961</v>
      </c>
      <c r="Q295" s="24">
        <v>513.1094755761028</v>
      </c>
      <c r="R295" s="24">
        <v>524.86915028055523</v>
      </c>
      <c r="S295" s="24">
        <v>533.65236821452959</v>
      </c>
    </row>
    <row r="296" spans="1:19" outlineLevel="1">
      <c r="A296" s="10" t="s">
        <v>138</v>
      </c>
      <c r="B296" s="10" t="str">
        <f t="shared" si="66"/>
        <v>Simétrico</v>
      </c>
      <c r="C296" s="10" t="str">
        <f t="shared" si="65"/>
        <v>Calidad Triple</v>
      </c>
      <c r="D296" s="22">
        <v>300</v>
      </c>
      <c r="E296" s="19" t="s">
        <v>34</v>
      </c>
      <c r="H296" s="19" t="s">
        <v>199</v>
      </c>
      <c r="J296" s="28">
        <f t="shared" si="67"/>
        <v>4.8426896939866175</v>
      </c>
      <c r="K296" s="28">
        <f t="shared" si="68"/>
        <v>1.42</v>
      </c>
      <c r="L296" s="28">
        <f t="shared" si="69"/>
        <v>1.785512716845804</v>
      </c>
      <c r="M296" s="25">
        <f t="shared" si="70"/>
        <v>12.278291325938733</v>
      </c>
      <c r="O296" s="24">
        <v>532.12736113229448</v>
      </c>
      <c r="P296" s="24">
        <v>547.57151825067285</v>
      </c>
      <c r="Q296" s="24">
        <v>560.67082354018339</v>
      </c>
      <c r="R296" s="24">
        <v>573.52053069810961</v>
      </c>
      <c r="S296" s="24">
        <v>583.11788616858735</v>
      </c>
    </row>
    <row r="297" spans="1:19" outlineLevel="1">
      <c r="A297" s="10" t="s">
        <v>138</v>
      </c>
      <c r="B297" s="10" t="str">
        <f t="shared" si="66"/>
        <v>Simétrico</v>
      </c>
      <c r="C297" s="10" t="str">
        <f t="shared" si="65"/>
        <v>Calidad Triple</v>
      </c>
      <c r="D297" s="22">
        <v>350</v>
      </c>
      <c r="E297" s="19" t="s">
        <v>34</v>
      </c>
      <c r="H297" s="19" t="s">
        <v>199</v>
      </c>
      <c r="J297" s="28">
        <f t="shared" si="67"/>
        <v>5.2195873591693909</v>
      </c>
      <c r="K297" s="28">
        <f t="shared" si="68"/>
        <v>1.42</v>
      </c>
      <c r="L297" s="28">
        <f t="shared" si="69"/>
        <v>1.785512716845804</v>
      </c>
      <c r="M297" s="25">
        <f t="shared" si="70"/>
        <v>13.233888241208067</v>
      </c>
      <c r="O297" s="24">
        <v>573.54185858392214</v>
      </c>
      <c r="P297" s="24">
        <v>590.18800615109194</v>
      </c>
      <c r="Q297" s="24">
        <v>604.3068063682382</v>
      </c>
      <c r="R297" s="24">
        <v>618.1565826885801</v>
      </c>
      <c r="S297" s="24">
        <v>628.50088274921904</v>
      </c>
    </row>
    <row r="298" spans="1:19" outlineLevel="1">
      <c r="A298" s="10" t="s">
        <v>138</v>
      </c>
      <c r="B298" s="10" t="str">
        <f t="shared" si="66"/>
        <v>Simétrico</v>
      </c>
      <c r="C298" s="10" t="str">
        <f t="shared" si="65"/>
        <v>Calidad Triple</v>
      </c>
      <c r="D298" s="22">
        <v>400</v>
      </c>
      <c r="E298" s="19" t="s">
        <v>34</v>
      </c>
      <c r="H298" s="19" t="s">
        <v>199</v>
      </c>
      <c r="J298" s="28">
        <f t="shared" si="67"/>
        <v>5.5697006648653096</v>
      </c>
      <c r="K298" s="28">
        <f t="shared" si="68"/>
        <v>1.42</v>
      </c>
      <c r="L298" s="28">
        <f t="shared" si="69"/>
        <v>1.785512716845804</v>
      </c>
      <c r="M298" s="25">
        <f t="shared" si="70"/>
        <v>14.121575339920986</v>
      </c>
      <c r="O298" s="24">
        <v>612.01322082887793</v>
      </c>
      <c r="P298" s="24">
        <v>629.7759389888563</v>
      </c>
      <c r="Q298" s="24">
        <v>644.84178338331697</v>
      </c>
      <c r="R298" s="24">
        <v>659.62055861429997</v>
      </c>
      <c r="S298" s="24">
        <v>670.65872139628561</v>
      </c>
    </row>
    <row r="299" spans="1:19" outlineLevel="1">
      <c r="A299" s="10" t="s">
        <v>138</v>
      </c>
      <c r="B299" s="10" t="str">
        <f t="shared" si="66"/>
        <v>Simétrico</v>
      </c>
      <c r="C299" s="10" t="str">
        <f t="shared" si="65"/>
        <v>Calidad Triple</v>
      </c>
      <c r="D299" s="22">
        <v>500</v>
      </c>
      <c r="E299" s="19" t="s">
        <v>34</v>
      </c>
      <c r="H299" s="19" t="s">
        <v>199</v>
      </c>
      <c r="J299" s="28">
        <f t="shared" si="67"/>
        <v>6.2079684861890678</v>
      </c>
      <c r="K299" s="28">
        <f t="shared" si="68"/>
        <v>1.42</v>
      </c>
      <c r="L299" s="28">
        <f t="shared" si="69"/>
        <v>1.785512716845804</v>
      </c>
      <c r="M299" s="25">
        <f t="shared" si="70"/>
        <v>15.739857482573377</v>
      </c>
      <c r="O299" s="24">
        <v>682.14775203338934</v>
      </c>
      <c r="P299" s="24">
        <v>701.94601431017736</v>
      </c>
      <c r="Q299" s="24">
        <v>718.73835071141957</v>
      </c>
      <c r="R299" s="24">
        <v>735.21072084742445</v>
      </c>
      <c r="S299" s="24">
        <v>747.51381769574482</v>
      </c>
    </row>
    <row r="300" spans="1:19" outlineLevel="1">
      <c r="A300" s="10" t="s">
        <v>138</v>
      </c>
      <c r="B300" s="10" t="str">
        <f t="shared" si="66"/>
        <v>Simétrico</v>
      </c>
      <c r="C300" s="10" t="str">
        <f t="shared" si="65"/>
        <v>Calidad Triple</v>
      </c>
      <c r="D300" s="22">
        <v>750</v>
      </c>
      <c r="E300" s="19" t="s">
        <v>34</v>
      </c>
      <c r="H300" s="19" t="s">
        <v>199</v>
      </c>
      <c r="J300" s="28">
        <f t="shared" si="67"/>
        <v>7.5607534060245989</v>
      </c>
      <c r="K300" s="28">
        <f t="shared" si="68"/>
        <v>1.42</v>
      </c>
      <c r="L300" s="28">
        <f t="shared" si="69"/>
        <v>1.785512716845804</v>
      </c>
      <c r="M300" s="25">
        <f t="shared" si="70"/>
        <v>19.169746324656849</v>
      </c>
      <c r="O300" s="24">
        <v>830.79528368620572</v>
      </c>
      <c r="P300" s="24">
        <v>854.9078060476852</v>
      </c>
      <c r="Q300" s="24">
        <v>875.35937807535538</v>
      </c>
      <c r="R300" s="24">
        <v>895.42125965355115</v>
      </c>
      <c r="S300" s="24">
        <v>910.40533723183353</v>
      </c>
    </row>
    <row r="301" spans="1:19" outlineLevel="1">
      <c r="A301" s="10" t="s">
        <v>138</v>
      </c>
      <c r="B301" s="10" t="str">
        <f t="shared" si="66"/>
        <v>Simétrico</v>
      </c>
      <c r="C301" s="10" t="str">
        <f t="shared" si="65"/>
        <v>Calidad Triple</v>
      </c>
      <c r="D301" s="22">
        <v>1000</v>
      </c>
      <c r="E301" s="19" t="s">
        <v>34</v>
      </c>
      <c r="H301" s="19" t="s">
        <v>199</v>
      </c>
      <c r="J301" s="28">
        <f t="shared" si="67"/>
        <v>8.6958149155642026</v>
      </c>
      <c r="K301" s="28">
        <f t="shared" si="68"/>
        <v>1.42</v>
      </c>
      <c r="L301" s="28">
        <f t="shared" si="69"/>
        <v>1.785512716845804</v>
      </c>
      <c r="M301" s="25">
        <f t="shared" si="70"/>
        <v>22.047613123409771</v>
      </c>
      <c r="O301" s="24">
        <v>955.51879974055009</v>
      </c>
      <c r="P301" s="24">
        <v>983.25122537894629</v>
      </c>
      <c r="Q301" s="24">
        <v>1006.7730988662155</v>
      </c>
      <c r="R301" s="24">
        <v>1029.8467794498129</v>
      </c>
      <c r="S301" s="24">
        <v>1047.0803484215735</v>
      </c>
    </row>
    <row r="302" spans="1:19">
      <c r="A302" s="124"/>
      <c r="B302" s="124"/>
      <c r="C302" s="124"/>
    </row>
    <row r="303" spans="1:19" s="3" customFormat="1" ht="12">
      <c r="A303" s="124"/>
      <c r="B303" s="124"/>
      <c r="C303" s="125" t="s">
        <v>149</v>
      </c>
      <c r="D303" s="2"/>
      <c r="E303" s="2"/>
      <c r="F303" s="2"/>
      <c r="G303" s="2"/>
      <c r="H303"/>
      <c r="I303" s="2"/>
      <c r="J303" s="2"/>
      <c r="K303" s="2"/>
      <c r="L303" s="2"/>
      <c r="M303" s="2"/>
      <c r="N303" s="2"/>
      <c r="O303" s="17"/>
      <c r="P303" s="17"/>
      <c r="Q303" s="17"/>
      <c r="R303" s="17"/>
      <c r="S303" s="17"/>
    </row>
    <row r="304" spans="1:19" s="3" customFormat="1" ht="12">
      <c r="A304" s="124"/>
      <c r="B304" s="124"/>
      <c r="C304" s="125"/>
      <c r="D304" s="23" t="s">
        <v>153</v>
      </c>
      <c r="E304" s="2"/>
      <c r="F304" s="2"/>
      <c r="G304" s="2"/>
      <c r="H304" s="16"/>
      <c r="I304" s="2"/>
      <c r="J304" s="2"/>
      <c r="K304" s="2"/>
      <c r="L304" s="2"/>
      <c r="M304" s="2"/>
      <c r="N304" s="2"/>
      <c r="O304" s="17"/>
      <c r="P304" s="17"/>
      <c r="Q304" s="17"/>
      <c r="R304" s="17"/>
      <c r="S304" s="17"/>
    </row>
    <row r="305" spans="1:19" s="3" customFormat="1">
      <c r="A305" s="10" t="s">
        <v>138</v>
      </c>
      <c r="B305" s="10" t="str">
        <f t="shared" ref="B305:B327" si="71">+IF(D304="Calidad best effort",C303,B304)</f>
        <v>Asimétrico</v>
      </c>
      <c r="C305" s="10" t="str">
        <f t="shared" ref="C305:C327" si="72">+IF(D305=2,D304,C304)</f>
        <v>Calidad Best Effort</v>
      </c>
      <c r="D305" s="22">
        <f t="array" ref="D305:D327">vel.SAIB</f>
        <v>2</v>
      </c>
      <c r="E305" s="2"/>
      <c r="F305" s="2"/>
      <c r="G305" s="2"/>
      <c r="H305" s="16"/>
      <c r="I305" s="2"/>
      <c r="J305" s="28">
        <f>INDEX(factor.vel.SAIB,MATCH(D305,vel.SAIB,0))</f>
        <v>0.42371230003293037</v>
      </c>
      <c r="K305" s="28">
        <f>INDEX(factor.calidad.SAIB,MATCH(C305,calidad.SAIB,0))</f>
        <v>1</v>
      </c>
      <c r="L305" s="28">
        <f>INDEX(factor.simetria.SAIB,MATCH(B305,simetria.SAIB,0))</f>
        <v>1</v>
      </c>
      <c r="M305" s="25">
        <f>J305*K305*L305</f>
        <v>0.42371230003293037</v>
      </c>
      <c r="N305"/>
      <c r="O305" s="24">
        <f t="array" ref="O305:S327">INDEX(costo.unitario,MATCH($A305:$A327,niveles.desagregacion,0),indice.tiempo)*M305:M327</f>
        <v>18.36321537830754</v>
      </c>
      <c r="P305" s="24">
        <v>18.89617873297837</v>
      </c>
      <c r="Q305" s="24">
        <v>19.348223453673878</v>
      </c>
      <c r="R305" s="24">
        <v>19.791654777308665</v>
      </c>
      <c r="S305" s="24">
        <v>20.122850499309408</v>
      </c>
    </row>
    <row r="306" spans="1:19">
      <c r="A306" s="10" t="s">
        <v>138</v>
      </c>
      <c r="B306" s="10" t="str">
        <f t="shared" si="71"/>
        <v>Asimétrico</v>
      </c>
      <c r="C306" s="10" t="str">
        <f t="shared" si="72"/>
        <v>Calidad Best Effort</v>
      </c>
      <c r="D306" s="22">
        <v>3</v>
      </c>
      <c r="E306" s="19" t="s">
        <v>34</v>
      </c>
      <c r="H306" s="19" t="s">
        <v>199</v>
      </c>
      <c r="J306" s="28">
        <f t="shared" ref="J306:J327" si="73">INDEX(factor.vel.SAIB,MATCH(D306,vel.SAIB,0))</f>
        <v>0.51604389145588314</v>
      </c>
      <c r="K306" s="28">
        <f t="shared" ref="K306:K327" si="74">INDEX(factor.calidad.SAIB,MATCH(C306,calidad.SAIB,0))</f>
        <v>1</v>
      </c>
      <c r="L306" s="28">
        <f t="shared" ref="L306:L327" si="75">INDEX(factor.simetria.SAIB,MATCH(B306,simetria.SAIB,0))</f>
        <v>1</v>
      </c>
      <c r="M306" s="25">
        <f>J306*K306*L306</f>
        <v>0.51604389145588314</v>
      </c>
      <c r="O306" s="24">
        <v>22.364762889177069</v>
      </c>
      <c r="P306" s="24">
        <v>23.013864847100738</v>
      </c>
      <c r="Q306" s="24">
        <v>23.564415106702995</v>
      </c>
      <c r="R306" s="24">
        <v>24.104475014862714</v>
      </c>
      <c r="S306" s="24">
        <v>24.507841943794258</v>
      </c>
    </row>
    <row r="307" spans="1:19" outlineLevel="1">
      <c r="A307" s="10" t="s">
        <v>138</v>
      </c>
      <c r="B307" s="10" t="str">
        <f t="shared" si="71"/>
        <v>Asimétrico</v>
      </c>
      <c r="C307" s="10" t="str">
        <f t="shared" si="72"/>
        <v>Calidad Best Effort</v>
      </c>
      <c r="D307" s="22">
        <v>5</v>
      </c>
      <c r="E307" s="19" t="s">
        <v>34</v>
      </c>
      <c r="H307" s="19" t="s">
        <v>199</v>
      </c>
      <c r="J307" s="28">
        <f t="shared" si="73"/>
        <v>0.66152993854355946</v>
      </c>
      <c r="K307" s="28">
        <f t="shared" si="74"/>
        <v>1</v>
      </c>
      <c r="L307" s="28">
        <f t="shared" si="75"/>
        <v>1</v>
      </c>
      <c r="M307" s="25">
        <f t="shared" ref="M307:M327" si="76">J307*K307*L307</f>
        <v>0.66152993854355946</v>
      </c>
      <c r="O307" s="24">
        <v>28.669964831631795</v>
      </c>
      <c r="P307" s="24">
        <v>29.502065328204498</v>
      </c>
      <c r="Q307" s="24">
        <v>30.207829867674793</v>
      </c>
      <c r="R307" s="24">
        <v>30.900146555789842</v>
      </c>
      <c r="S307" s="24">
        <v>31.41723299770813</v>
      </c>
    </row>
    <row r="308" spans="1:19" outlineLevel="1">
      <c r="A308" s="10" t="s">
        <v>138</v>
      </c>
      <c r="B308" s="10" t="str">
        <f t="shared" si="71"/>
        <v>Asimétrico</v>
      </c>
      <c r="C308" s="10" t="str">
        <f t="shared" si="72"/>
        <v>Calidad Best Effort</v>
      </c>
      <c r="D308" s="22">
        <v>10</v>
      </c>
      <c r="E308" s="19" t="s">
        <v>34</v>
      </c>
      <c r="H308" s="19" t="s">
        <v>199</v>
      </c>
      <c r="J308" s="28">
        <f t="shared" si="73"/>
        <v>0.92663838733670956</v>
      </c>
      <c r="K308" s="28">
        <f t="shared" si="74"/>
        <v>1</v>
      </c>
      <c r="L308" s="28">
        <f t="shared" si="75"/>
        <v>1</v>
      </c>
      <c r="M308" s="25">
        <f t="shared" si="76"/>
        <v>0.92663838733670956</v>
      </c>
      <c r="O308" s="24">
        <v>40.159467362993944</v>
      </c>
      <c r="P308" s="24">
        <v>41.325032543526483</v>
      </c>
      <c r="Q308" s="24">
        <v>42.313632569904769</v>
      </c>
      <c r="R308" s="24">
        <v>43.283395511871724</v>
      </c>
      <c r="S308" s="24">
        <v>44.007704600146326</v>
      </c>
    </row>
    <row r="309" spans="1:19" outlineLevel="1">
      <c r="A309" s="10" t="s">
        <v>138</v>
      </c>
      <c r="B309" s="10" t="str">
        <f t="shared" si="71"/>
        <v>Asimétrico</v>
      </c>
      <c r="C309" s="10" t="str">
        <f t="shared" si="72"/>
        <v>Calidad Best Effort</v>
      </c>
      <c r="D309" s="22">
        <v>15</v>
      </c>
      <c r="E309" s="19" t="s">
        <v>34</v>
      </c>
      <c r="H309" s="19" t="s">
        <v>199</v>
      </c>
      <c r="J309" s="28">
        <f t="shared" si="73"/>
        <v>1.1285631295963692</v>
      </c>
      <c r="K309" s="28">
        <f t="shared" si="74"/>
        <v>1</v>
      </c>
      <c r="L309" s="28">
        <f t="shared" si="75"/>
        <v>1</v>
      </c>
      <c r="M309" s="25">
        <f t="shared" si="76"/>
        <v>1.1285631295963692</v>
      </c>
      <c r="O309" s="24">
        <v>48.910658990037078</v>
      </c>
      <c r="P309" s="24">
        <v>50.330213700770621</v>
      </c>
      <c r="Q309" s="24">
        <v>51.534240595118483</v>
      </c>
      <c r="R309" s="24">
        <v>52.715325596246466</v>
      </c>
      <c r="S309" s="24">
        <v>53.597469637146482</v>
      </c>
    </row>
    <row r="310" spans="1:19" outlineLevel="1">
      <c r="A310" s="10" t="s">
        <v>138</v>
      </c>
      <c r="B310" s="10" t="str">
        <f t="shared" si="71"/>
        <v>Asimétrico</v>
      </c>
      <c r="C310" s="10" t="str">
        <f t="shared" si="72"/>
        <v>Calidad Best Effort</v>
      </c>
      <c r="D310" s="22">
        <v>20</v>
      </c>
      <c r="E310" s="19" t="s">
        <v>34</v>
      </c>
      <c r="H310" s="19" t="s">
        <v>199</v>
      </c>
      <c r="J310" s="28">
        <f t="shared" si="73"/>
        <v>1.2979891775970445</v>
      </c>
      <c r="K310" s="28">
        <f t="shared" si="74"/>
        <v>1</v>
      </c>
      <c r="L310" s="28">
        <f t="shared" si="75"/>
        <v>1</v>
      </c>
      <c r="M310" s="25">
        <f t="shared" si="76"/>
        <v>1.2979891775970445</v>
      </c>
      <c r="O310" s="24">
        <v>56.25339369443455</v>
      </c>
      <c r="P310" s="24">
        <v>57.886059695314835</v>
      </c>
      <c r="Q310" s="24">
        <v>59.270841669326558</v>
      </c>
      <c r="R310" s="24">
        <v>60.629237588068477</v>
      </c>
      <c r="S310" s="24">
        <v>61.643813900320907</v>
      </c>
    </row>
    <row r="311" spans="1:19" outlineLevel="1">
      <c r="A311" s="10" t="s">
        <v>138</v>
      </c>
      <c r="B311" s="10" t="str">
        <f t="shared" si="71"/>
        <v>Asimétrico</v>
      </c>
      <c r="C311" s="10" t="str">
        <f t="shared" si="72"/>
        <v>Calidad Best Effort</v>
      </c>
      <c r="D311" s="22">
        <v>30</v>
      </c>
      <c r="E311" s="19" t="s">
        <v>34</v>
      </c>
      <c r="H311" s="19" t="s">
        <v>199</v>
      </c>
      <c r="J311" s="28">
        <f t="shared" si="73"/>
        <v>1.5808353598013152</v>
      </c>
      <c r="K311" s="28">
        <f t="shared" si="74"/>
        <v>1</v>
      </c>
      <c r="L311" s="28">
        <f t="shared" si="75"/>
        <v>1</v>
      </c>
      <c r="M311" s="25">
        <f t="shared" si="76"/>
        <v>1.5808353598013152</v>
      </c>
      <c r="O311" s="24">
        <v>68.511629677542359</v>
      </c>
      <c r="P311" s="24">
        <v>70.500071637986977</v>
      </c>
      <c r="Q311" s="24">
        <v>72.186612903443347</v>
      </c>
      <c r="R311" s="24">
        <v>73.841018300668992</v>
      </c>
      <c r="S311" s="24">
        <v>75.076682000573413</v>
      </c>
    </row>
    <row r="312" spans="1:19" outlineLevel="1">
      <c r="A312" s="10" t="s">
        <v>138</v>
      </c>
      <c r="B312" s="10" t="str">
        <f t="shared" si="71"/>
        <v>Asimétrico</v>
      </c>
      <c r="C312" s="10" t="str">
        <f t="shared" si="72"/>
        <v>Calidad Best Effort</v>
      </c>
      <c r="D312" s="22">
        <v>40</v>
      </c>
      <c r="E312" s="19" t="s">
        <v>34</v>
      </c>
      <c r="H312" s="19" t="s">
        <v>199</v>
      </c>
      <c r="J312" s="28">
        <f t="shared" si="73"/>
        <v>1.8181589800108939</v>
      </c>
      <c r="K312" s="28">
        <f t="shared" si="74"/>
        <v>1</v>
      </c>
      <c r="L312" s="28">
        <f t="shared" si="75"/>
        <v>1</v>
      </c>
      <c r="M312" s="25">
        <f t="shared" si="76"/>
        <v>1.8181589800108939</v>
      </c>
      <c r="O312" s="24">
        <v>78.796968932337307</v>
      </c>
      <c r="P312" s="24">
        <v>81.083926637450404</v>
      </c>
      <c r="Q312" s="24">
        <v>83.023660669800137</v>
      </c>
      <c r="R312" s="24">
        <v>84.926434422230841</v>
      </c>
      <c r="S312" s="24">
        <v>86.347602691478727</v>
      </c>
    </row>
    <row r="313" spans="1:19" outlineLevel="1">
      <c r="A313" s="10" t="s">
        <v>138</v>
      </c>
      <c r="B313" s="10" t="str">
        <f t="shared" si="71"/>
        <v>Asimétrico</v>
      </c>
      <c r="C313" s="10" t="str">
        <f t="shared" si="72"/>
        <v>Calidad Best Effort</v>
      </c>
      <c r="D313" s="22">
        <v>50</v>
      </c>
      <c r="E313" s="19" t="s">
        <v>34</v>
      </c>
      <c r="H313" s="19" t="s">
        <v>199</v>
      </c>
      <c r="J313" s="28">
        <f t="shared" si="73"/>
        <v>2.0265135112179755</v>
      </c>
      <c r="K313" s="28">
        <f t="shared" si="74"/>
        <v>1</v>
      </c>
      <c r="L313" s="28">
        <f t="shared" si="75"/>
        <v>1</v>
      </c>
      <c r="M313" s="25">
        <f t="shared" si="76"/>
        <v>2.0265135112179755</v>
      </c>
      <c r="O313" s="24">
        <v>87.826820393587269</v>
      </c>
      <c r="P313" s="24">
        <v>90.375855290947001</v>
      </c>
      <c r="Q313" s="24">
        <v>92.537875921674527</v>
      </c>
      <c r="R313" s="24">
        <v>94.658700756293015</v>
      </c>
      <c r="S313" s="24">
        <v>96.242729837912648</v>
      </c>
    </row>
    <row r="314" spans="1:19" outlineLevel="1">
      <c r="A314" s="10" t="s">
        <v>138</v>
      </c>
      <c r="B314" s="10" t="str">
        <f t="shared" si="71"/>
        <v>Asimétrico</v>
      </c>
      <c r="C314" s="10" t="str">
        <f t="shared" si="72"/>
        <v>Calidad Best Effort</v>
      </c>
      <c r="D314" s="22">
        <v>60</v>
      </c>
      <c r="E314" s="19" t="s">
        <v>34</v>
      </c>
      <c r="H314" s="19" t="s">
        <v>199</v>
      </c>
      <c r="J314" s="28">
        <f t="shared" si="73"/>
        <v>2.2143559090858629</v>
      </c>
      <c r="K314" s="28">
        <f t="shared" si="74"/>
        <v>1</v>
      </c>
      <c r="L314" s="28">
        <f t="shared" si="75"/>
        <v>1</v>
      </c>
      <c r="M314" s="25">
        <f t="shared" si="76"/>
        <v>2.2143559090858629</v>
      </c>
      <c r="O314" s="24">
        <v>95.967699025049399</v>
      </c>
      <c r="P314" s="24">
        <v>98.753010080805524</v>
      </c>
      <c r="Q314" s="24">
        <v>101.11543358931678</v>
      </c>
      <c r="R314" s="24">
        <v>103.43284276457116</v>
      </c>
      <c r="S314" s="24">
        <v>105.16369930099768</v>
      </c>
    </row>
    <row r="315" spans="1:19" outlineLevel="1">
      <c r="A315" s="10" t="s">
        <v>138</v>
      </c>
      <c r="B315" s="10" t="str">
        <f t="shared" si="71"/>
        <v>Asimétrico</v>
      </c>
      <c r="C315" s="10" t="str">
        <f t="shared" si="72"/>
        <v>Calidad Best Effort</v>
      </c>
      <c r="D315" s="22">
        <v>70</v>
      </c>
      <c r="E315" s="19" t="s">
        <v>34</v>
      </c>
      <c r="H315" s="19" t="s">
        <v>199</v>
      </c>
      <c r="J315" s="28">
        <f t="shared" si="73"/>
        <v>2.3866951719245444</v>
      </c>
      <c r="K315" s="28">
        <f t="shared" si="74"/>
        <v>1</v>
      </c>
      <c r="L315" s="28">
        <f t="shared" si="75"/>
        <v>1</v>
      </c>
      <c r="M315" s="25">
        <f t="shared" si="76"/>
        <v>2.3866951719245444</v>
      </c>
      <c r="O315" s="24">
        <v>103.43668918983694</v>
      </c>
      <c r="P315" s="24">
        <v>106.4387759012841</v>
      </c>
      <c r="Q315" s="24">
        <v>108.98506250257961</v>
      </c>
      <c r="R315" s="24">
        <v>111.48283138754472</v>
      </c>
      <c r="S315" s="24">
        <v>113.34839731659565</v>
      </c>
    </row>
    <row r="316" spans="1:19" outlineLevel="1">
      <c r="A316" s="10" t="s">
        <v>138</v>
      </c>
      <c r="B316" s="10" t="str">
        <f t="shared" si="71"/>
        <v>Asimétrico</v>
      </c>
      <c r="C316" s="10" t="str">
        <f t="shared" si="72"/>
        <v>Calidad Best Effort</v>
      </c>
      <c r="D316" s="22">
        <v>80</v>
      </c>
      <c r="E316" s="19" t="s">
        <v>34</v>
      </c>
      <c r="H316" s="19" t="s">
        <v>199</v>
      </c>
      <c r="J316" s="28">
        <f t="shared" si="73"/>
        <v>2.5467870870187617</v>
      </c>
      <c r="K316" s="28">
        <f t="shared" si="74"/>
        <v>1</v>
      </c>
      <c r="L316" s="28">
        <f t="shared" si="75"/>
        <v>1</v>
      </c>
      <c r="M316" s="25">
        <f t="shared" si="76"/>
        <v>2.5467870870187617</v>
      </c>
      <c r="O316" s="24">
        <v>110.37489305357268</v>
      </c>
      <c r="P316" s="24">
        <v>113.57835018574556</v>
      </c>
      <c r="Q316" s="24">
        <v>116.29543358722542</v>
      </c>
      <c r="R316" s="24">
        <v>118.96074485839914</v>
      </c>
      <c r="S316" s="24">
        <v>120.95144701172769</v>
      </c>
    </row>
    <row r="317" spans="1:19" outlineLevel="1">
      <c r="A317" s="10" t="s">
        <v>138</v>
      </c>
      <c r="B317" s="10" t="str">
        <f t="shared" si="71"/>
        <v>Asimétrico</v>
      </c>
      <c r="C317" s="10" t="str">
        <f t="shared" si="72"/>
        <v>Calidad Best Effort</v>
      </c>
      <c r="D317" s="22">
        <v>100</v>
      </c>
      <c r="E317" s="19" t="s">
        <v>34</v>
      </c>
      <c r="H317" s="19" t="s">
        <v>199</v>
      </c>
      <c r="J317" s="28">
        <f t="shared" si="73"/>
        <v>2.8386397992589538</v>
      </c>
      <c r="K317" s="28">
        <f t="shared" si="74"/>
        <v>1</v>
      </c>
      <c r="L317" s="28">
        <f t="shared" si="75"/>
        <v>1</v>
      </c>
      <c r="M317" s="25">
        <f t="shared" si="76"/>
        <v>2.8386397992589538</v>
      </c>
      <c r="O317" s="24">
        <v>123.02346193673547</v>
      </c>
      <c r="P317" s="24">
        <v>126.59402382506772</v>
      </c>
      <c r="Q317" s="24">
        <v>129.62247528874119</v>
      </c>
      <c r="R317" s="24">
        <v>132.59322172071862</v>
      </c>
      <c r="S317" s="24">
        <v>134.81205123721494</v>
      </c>
    </row>
    <row r="318" spans="1:19" outlineLevel="1">
      <c r="A318" s="10" t="s">
        <v>138</v>
      </c>
      <c r="B318" s="10" t="str">
        <f t="shared" si="71"/>
        <v>Asimétrico</v>
      </c>
      <c r="C318" s="10" t="str">
        <f t="shared" si="72"/>
        <v>Calidad Best Effort</v>
      </c>
      <c r="D318" s="22">
        <v>120</v>
      </c>
      <c r="E318" s="19" t="s">
        <v>34</v>
      </c>
      <c r="H318" s="19" t="s">
        <v>199</v>
      </c>
      <c r="J318" s="28">
        <f t="shared" si="73"/>
        <v>3.1017601306183762</v>
      </c>
      <c r="K318" s="28">
        <f t="shared" si="74"/>
        <v>1</v>
      </c>
      <c r="L318" s="28">
        <f t="shared" si="75"/>
        <v>1</v>
      </c>
      <c r="M318" s="25">
        <f t="shared" si="76"/>
        <v>3.1017601306183762</v>
      </c>
      <c r="O318" s="24">
        <v>134.42680169059489</v>
      </c>
      <c r="P318" s="24">
        <v>138.32832752420916</v>
      </c>
      <c r="Q318" s="24">
        <v>141.63749341767243</v>
      </c>
      <c r="R318" s="24">
        <v>144.88360546164853</v>
      </c>
      <c r="S318" s="24">
        <v>147.30810360780438</v>
      </c>
    </row>
    <row r="319" spans="1:19" outlineLevel="1">
      <c r="A319" s="10" t="s">
        <v>138</v>
      </c>
      <c r="B319" s="10" t="str">
        <f t="shared" si="71"/>
        <v>Asimétrico</v>
      </c>
      <c r="C319" s="10" t="str">
        <f t="shared" si="72"/>
        <v>Calidad Best Effort</v>
      </c>
      <c r="D319" s="22">
        <v>150</v>
      </c>
      <c r="E319" s="19" t="s">
        <v>34</v>
      </c>
      <c r="H319" s="19" t="s">
        <v>199</v>
      </c>
      <c r="J319" s="28">
        <f t="shared" si="73"/>
        <v>3.4572107732942632</v>
      </c>
      <c r="K319" s="28">
        <f t="shared" si="74"/>
        <v>1</v>
      </c>
      <c r="L319" s="28">
        <f t="shared" si="75"/>
        <v>1</v>
      </c>
      <c r="M319" s="25">
        <f t="shared" si="76"/>
        <v>3.4572107732942632</v>
      </c>
      <c r="O319" s="24">
        <v>149.83163347694583</v>
      </c>
      <c r="P319" s="24">
        <v>154.18026024892256</v>
      </c>
      <c r="Q319" s="24">
        <v>157.86864474537887</v>
      </c>
      <c r="R319" s="24">
        <v>161.48674964619758</v>
      </c>
      <c r="S319" s="24">
        <v>164.18908662834551</v>
      </c>
    </row>
    <row r="320" spans="1:19" outlineLevel="1">
      <c r="A320" s="10" t="s">
        <v>138</v>
      </c>
      <c r="B320" s="10" t="str">
        <f t="shared" si="71"/>
        <v>Asimétrico</v>
      </c>
      <c r="C320" s="10" t="str">
        <f t="shared" si="72"/>
        <v>Calidad Best Effort</v>
      </c>
      <c r="D320" s="22">
        <v>200</v>
      </c>
      <c r="E320" s="19" t="s">
        <v>34</v>
      </c>
      <c r="H320" s="19" t="s">
        <v>199</v>
      </c>
      <c r="J320" s="28">
        <f t="shared" si="73"/>
        <v>3.9762260973498145</v>
      </c>
      <c r="K320" s="28">
        <f t="shared" si="74"/>
        <v>1</v>
      </c>
      <c r="L320" s="28">
        <f t="shared" si="75"/>
        <v>1</v>
      </c>
      <c r="M320" s="25">
        <f t="shared" si="76"/>
        <v>3.9762260973498145</v>
      </c>
      <c r="O320" s="24">
        <v>172.32517491894183</v>
      </c>
      <c r="P320" s="24">
        <v>177.32664124316361</v>
      </c>
      <c r="Q320" s="24">
        <v>181.56874612295823</v>
      </c>
      <c r="R320" s="24">
        <v>185.73002065117458</v>
      </c>
      <c r="S320" s="24">
        <v>188.83804718957725</v>
      </c>
    </row>
    <row r="321" spans="1:19" outlineLevel="1">
      <c r="A321" s="10" t="s">
        <v>138</v>
      </c>
      <c r="B321" s="10" t="str">
        <f t="shared" si="71"/>
        <v>Asimétrico</v>
      </c>
      <c r="C321" s="10" t="str">
        <f t="shared" si="72"/>
        <v>Calidad Best Effort</v>
      </c>
      <c r="D321" s="22">
        <v>250</v>
      </c>
      <c r="E321" s="19" t="s">
        <v>34</v>
      </c>
      <c r="H321" s="19" t="s">
        <v>199</v>
      </c>
      <c r="J321" s="28">
        <f t="shared" si="73"/>
        <v>4.4318874193766264</v>
      </c>
      <c r="K321" s="28">
        <f t="shared" si="74"/>
        <v>1</v>
      </c>
      <c r="L321" s="28">
        <f t="shared" si="75"/>
        <v>1</v>
      </c>
      <c r="M321" s="25">
        <f t="shared" si="76"/>
        <v>4.4318874193766264</v>
      </c>
      <c r="O321" s="24">
        <v>192.07302504104683</v>
      </c>
      <c r="P321" s="24">
        <v>197.64764155883694</v>
      </c>
      <c r="Q321" s="24">
        <v>202.37587652036709</v>
      </c>
      <c r="R321" s="24">
        <v>207.01401826046242</v>
      </c>
      <c r="S321" s="24">
        <v>210.47821354951205</v>
      </c>
    </row>
    <row r="322" spans="1:19" outlineLevel="1">
      <c r="A322" s="10" t="s">
        <v>138</v>
      </c>
      <c r="B322" s="10" t="str">
        <f t="shared" si="71"/>
        <v>Asimétrico</v>
      </c>
      <c r="C322" s="10" t="str">
        <f t="shared" si="72"/>
        <v>Calidad Best Effort</v>
      </c>
      <c r="D322" s="22">
        <v>300</v>
      </c>
      <c r="E322" s="19" t="s">
        <v>34</v>
      </c>
      <c r="H322" s="19" t="s">
        <v>199</v>
      </c>
      <c r="J322" s="28">
        <f t="shared" si="73"/>
        <v>4.8426896939866175</v>
      </c>
      <c r="K322" s="28">
        <f t="shared" si="74"/>
        <v>1</v>
      </c>
      <c r="L322" s="28">
        <f t="shared" si="75"/>
        <v>1</v>
      </c>
      <c r="M322" s="25">
        <f t="shared" si="76"/>
        <v>4.8426896939866175</v>
      </c>
      <c r="O322" s="24">
        <v>209.87673441171091</v>
      </c>
      <c r="P322" s="24">
        <v>215.96807550503382</v>
      </c>
      <c r="Q322" s="24">
        <v>221.13458190563412</v>
      </c>
      <c r="R322" s="24">
        <v>226.20264412801973</v>
      </c>
      <c r="S322" s="24">
        <v>229.98794398714776</v>
      </c>
    </row>
    <row r="323" spans="1:19" outlineLevel="1">
      <c r="A323" s="10" t="s">
        <v>138</v>
      </c>
      <c r="B323" s="10" t="str">
        <f t="shared" si="71"/>
        <v>Asimétrico</v>
      </c>
      <c r="C323" s="10" t="str">
        <f t="shared" si="72"/>
        <v>Calidad Best Effort</v>
      </c>
      <c r="D323" s="22">
        <v>350</v>
      </c>
      <c r="E323" s="19" t="s">
        <v>34</v>
      </c>
      <c r="H323" s="19" t="s">
        <v>199</v>
      </c>
      <c r="J323" s="28">
        <f t="shared" si="73"/>
        <v>5.2195873591693909</v>
      </c>
      <c r="K323" s="28">
        <f t="shared" si="74"/>
        <v>1</v>
      </c>
      <c r="L323" s="28">
        <f t="shared" si="75"/>
        <v>1</v>
      </c>
      <c r="M323" s="25">
        <f t="shared" si="76"/>
        <v>5.2195873591693909</v>
      </c>
      <c r="O323" s="24">
        <v>226.21105607477006</v>
      </c>
      <c r="P323" s="24">
        <v>232.77647508366871</v>
      </c>
      <c r="Q323" s="24">
        <v>238.34508121036873</v>
      </c>
      <c r="R323" s="24">
        <v>243.80758142885188</v>
      </c>
      <c r="S323" s="24">
        <v>247.88748423986706</v>
      </c>
    </row>
    <row r="324" spans="1:19" outlineLevel="1">
      <c r="A324" s="10" t="s">
        <v>138</v>
      </c>
      <c r="B324" s="10" t="str">
        <f t="shared" si="71"/>
        <v>Asimétrico</v>
      </c>
      <c r="C324" s="10" t="str">
        <f t="shared" si="72"/>
        <v>Calidad Best Effort</v>
      </c>
      <c r="D324" s="22">
        <v>400</v>
      </c>
      <c r="E324" s="19" t="s">
        <v>34</v>
      </c>
      <c r="H324" s="19" t="s">
        <v>199</v>
      </c>
      <c r="J324" s="28">
        <f t="shared" si="73"/>
        <v>5.5697006648653096</v>
      </c>
      <c r="K324" s="28">
        <f t="shared" si="74"/>
        <v>1</v>
      </c>
      <c r="L324" s="28">
        <f t="shared" si="75"/>
        <v>1</v>
      </c>
      <c r="M324" s="25">
        <f t="shared" si="76"/>
        <v>5.5697006648653096</v>
      </c>
      <c r="O324" s="24">
        <v>241.3845736686792</v>
      </c>
      <c r="P324" s="24">
        <v>248.39038008644962</v>
      </c>
      <c r="Q324" s="24">
        <v>254.33251058681734</v>
      </c>
      <c r="R324" s="24">
        <v>260.16141793238842</v>
      </c>
      <c r="S324" s="24">
        <v>264.5149876373149</v>
      </c>
    </row>
    <row r="325" spans="1:19" outlineLevel="1">
      <c r="A325" s="10" t="s">
        <v>138</v>
      </c>
      <c r="B325" s="10" t="str">
        <f t="shared" si="71"/>
        <v>Asimétrico</v>
      </c>
      <c r="C325" s="10" t="str">
        <f t="shared" si="72"/>
        <v>Calidad Best Effort</v>
      </c>
      <c r="D325" s="22">
        <v>500</v>
      </c>
      <c r="E325" s="19" t="s">
        <v>34</v>
      </c>
      <c r="H325" s="19" t="s">
        <v>199</v>
      </c>
      <c r="J325" s="28">
        <f t="shared" si="73"/>
        <v>6.2079684861890678</v>
      </c>
      <c r="K325" s="28">
        <f t="shared" si="74"/>
        <v>1</v>
      </c>
      <c r="L325" s="28">
        <f t="shared" si="75"/>
        <v>1</v>
      </c>
      <c r="M325" s="25">
        <f t="shared" si="76"/>
        <v>6.2079684861890678</v>
      </c>
      <c r="O325" s="24">
        <v>269.0463844565661</v>
      </c>
      <c r="P325" s="24">
        <v>276.85503129035635</v>
      </c>
      <c r="Q325" s="24">
        <v>283.47810874222108</v>
      </c>
      <c r="R325" s="24">
        <v>289.97498806977404</v>
      </c>
      <c r="S325" s="24">
        <v>294.82746132764612</v>
      </c>
    </row>
    <row r="326" spans="1:19" outlineLevel="1">
      <c r="A326" s="10" t="s">
        <v>138</v>
      </c>
      <c r="B326" s="10" t="str">
        <f t="shared" si="71"/>
        <v>Asimétrico</v>
      </c>
      <c r="C326" s="10" t="str">
        <f t="shared" si="72"/>
        <v>Calidad Best Effort</v>
      </c>
      <c r="D326" s="22">
        <v>750</v>
      </c>
      <c r="E326" s="19" t="s">
        <v>34</v>
      </c>
      <c r="H326" s="19" t="s">
        <v>199</v>
      </c>
      <c r="J326" s="28">
        <f t="shared" si="73"/>
        <v>7.5607534060245989</v>
      </c>
      <c r="K326" s="28">
        <f t="shared" si="74"/>
        <v>1</v>
      </c>
      <c r="L326" s="28">
        <f t="shared" si="75"/>
        <v>1</v>
      </c>
      <c r="M326" s="25">
        <f t="shared" si="76"/>
        <v>7.5607534060245989</v>
      </c>
      <c r="O326" s="24">
        <v>327.67456410000744</v>
      </c>
      <c r="P326" s="24">
        <v>337.18480135014295</v>
      </c>
      <c r="Q326" s="24">
        <v>345.25112055165869</v>
      </c>
      <c r="R326" s="24">
        <v>353.16374166331661</v>
      </c>
      <c r="S326" s="24">
        <v>359.07362245503134</v>
      </c>
    </row>
    <row r="327" spans="1:19" outlineLevel="1">
      <c r="A327" s="10" t="s">
        <v>138</v>
      </c>
      <c r="B327" s="10" t="str">
        <f t="shared" si="71"/>
        <v>Asimétrico</v>
      </c>
      <c r="C327" s="10" t="str">
        <f t="shared" si="72"/>
        <v>Calidad Best Effort</v>
      </c>
      <c r="D327" s="22">
        <v>1000</v>
      </c>
      <c r="E327" s="19" t="s">
        <v>34</v>
      </c>
      <c r="H327" s="19" t="s">
        <v>199</v>
      </c>
      <c r="J327" s="28">
        <f t="shared" si="73"/>
        <v>8.6958149155642026</v>
      </c>
      <c r="K327" s="28">
        <f t="shared" si="74"/>
        <v>1</v>
      </c>
      <c r="L327" s="28">
        <f t="shared" si="75"/>
        <v>1</v>
      </c>
      <c r="M327" s="25">
        <f t="shared" si="76"/>
        <v>8.6958149155642026</v>
      </c>
      <c r="O327" s="24">
        <v>376.86685558100226</v>
      </c>
      <c r="P327" s="24">
        <v>387.80482148058911</v>
      </c>
      <c r="Q327" s="24">
        <v>397.08210048433898</v>
      </c>
      <c r="R327" s="24">
        <v>406.1826074032839</v>
      </c>
      <c r="S327" s="24">
        <v>412.97971170995919</v>
      </c>
    </row>
    <row r="328" spans="1:19" s="3" customFormat="1" ht="12">
      <c r="A328" s="10" t="s">
        <v>138</v>
      </c>
      <c r="B328" s="10" t="str">
        <f>+IF(D326="Calidad best effort",C325,B326)</f>
        <v>Asimétrico</v>
      </c>
      <c r="C328" s="10" t="str">
        <f>+IF(D328=2,D326,C326)</f>
        <v>Calidad Best Effort</v>
      </c>
      <c r="D328" s="23" t="s">
        <v>154</v>
      </c>
      <c r="E328" s="2"/>
      <c r="F328" s="2"/>
      <c r="G328" s="2"/>
      <c r="H328" s="19"/>
      <c r="I328" s="2"/>
      <c r="J328" s="2"/>
      <c r="K328" s="2"/>
      <c r="L328" s="2"/>
      <c r="M328" s="2"/>
      <c r="N328" s="2"/>
      <c r="O328" s="17"/>
      <c r="P328" s="17"/>
      <c r="Q328" s="17"/>
      <c r="R328" s="17"/>
      <c r="S328" s="17"/>
    </row>
    <row r="329" spans="1:19" s="3" customFormat="1">
      <c r="A329" s="10" t="s">
        <v>138</v>
      </c>
      <c r="B329" s="10" t="str">
        <f>+IF(D328="Calidad best effort",C326,B328)</f>
        <v>Asimétrico</v>
      </c>
      <c r="C329" s="10" t="str">
        <f t="shared" ref="C329:C351" si="77">+IF(D329=2,D328,C328)</f>
        <v>Calidad Datos Generales</v>
      </c>
      <c r="D329" s="22">
        <f t="array" ref="D329:D351">vel.SAIB</f>
        <v>2</v>
      </c>
      <c r="E329" s="2"/>
      <c r="F329" s="2"/>
      <c r="G329" s="2"/>
      <c r="H329" s="19"/>
      <c r="I329" s="2"/>
      <c r="J329" s="28">
        <f>INDEX(factor.vel.SAIB,MATCH(D329,vel.SAIB,0))</f>
        <v>0.42371230003293037</v>
      </c>
      <c r="K329" s="28">
        <f>INDEX(factor.calidad.SAIB,MATCH(C329,calidad.SAIB,0))</f>
        <v>1.1101500319478763</v>
      </c>
      <c r="L329" s="28">
        <f>INDEX(factor.simetria.SAIB,MATCH(B329,simetria.SAIB,0))</f>
        <v>1</v>
      </c>
      <c r="M329" s="25">
        <f>J329*K329*L329</f>
        <v>0.4703842234182658</v>
      </c>
      <c r="N329"/>
      <c r="O329" s="24">
        <f t="array" ref="O329:S351">INDEX(costo.unitario,MATCH($A329:$A351,niveles.desagregacion,0),indice.tiempo)*M329:M351</f>
        <v>20.385924138893849</v>
      </c>
      <c r="P329" s="24">
        <v>20.977593424108719</v>
      </c>
      <c r="Q329" s="24">
        <v>21.479430885230705</v>
      </c>
      <c r="R329" s="24">
        <v>21.971706183330554</v>
      </c>
      <c r="S329" s="24">
        <v>22.339383124690681</v>
      </c>
    </row>
    <row r="330" spans="1:19">
      <c r="A330" s="10" t="s">
        <v>138</v>
      </c>
      <c r="B330" s="10" t="str">
        <f t="shared" ref="B330:B351" si="78">+IF(D329="Calidad best effort",C328,B329)</f>
        <v>Asimétrico</v>
      </c>
      <c r="C330" s="10" t="str">
        <f t="shared" si="77"/>
        <v>Calidad Datos Generales</v>
      </c>
      <c r="D330" s="22">
        <v>3</v>
      </c>
      <c r="E330" s="19" t="s">
        <v>34</v>
      </c>
      <c r="H330" s="19" t="s">
        <v>199</v>
      </c>
      <c r="J330" s="28">
        <f t="shared" ref="J330:J351" si="79">INDEX(factor.vel.SAIB,MATCH(D330,vel.SAIB,0))</f>
        <v>0.51604389145588314</v>
      </c>
      <c r="K330" s="28">
        <f t="shared" ref="K330:K351" si="80">INDEX(factor.calidad.SAIB,MATCH(C330,calidad.SAIB,0))</f>
        <v>1.1101500319478763</v>
      </c>
      <c r="L330" s="28">
        <f t="shared" ref="L330:L351" si="81">INDEX(factor.simetria.SAIB,MATCH(B330,simetria.SAIB,0))</f>
        <v>1</v>
      </c>
      <c r="M330" s="25">
        <f>J330*K330*L330</f>
        <v>0.57288614258625503</v>
      </c>
      <c r="O330" s="24">
        <v>24.828242235926599</v>
      </c>
      <c r="P330" s="24">
        <v>25.548842795252991</v>
      </c>
      <c r="Q330" s="24">
        <v>26.160036183539347</v>
      </c>
      <c r="R330" s="24">
        <v>26.759583707836626</v>
      </c>
      <c r="S330" s="24">
        <v>27.207381516876698</v>
      </c>
    </row>
    <row r="331" spans="1:19" outlineLevel="1">
      <c r="A331" s="10" t="s">
        <v>138</v>
      </c>
      <c r="B331" s="10" t="str">
        <f t="shared" si="78"/>
        <v>Asimétrico</v>
      </c>
      <c r="C331" s="10" t="str">
        <f t="shared" si="77"/>
        <v>Calidad Datos Generales</v>
      </c>
      <c r="D331" s="22">
        <v>5</v>
      </c>
      <c r="E331" s="19" t="s">
        <v>34</v>
      </c>
      <c r="H331" s="19" t="s">
        <v>199</v>
      </c>
      <c r="J331" s="28">
        <f t="shared" si="79"/>
        <v>0.66152993854355946</v>
      </c>
      <c r="K331" s="28">
        <f t="shared" si="80"/>
        <v>1.1101500319478763</v>
      </c>
      <c r="L331" s="28">
        <f t="shared" si="81"/>
        <v>1</v>
      </c>
      <c r="M331" s="25">
        <f t="shared" ref="M331:M351" si="82">J331*K331*L331</f>
        <v>0.73439748240860914</v>
      </c>
      <c r="O331" s="24">
        <v>31.827962373780526</v>
      </c>
      <c r="P331" s="24">
        <v>32.751718766634554</v>
      </c>
      <c r="Q331" s="24">
        <v>33.535223292675184</v>
      </c>
      <c r="R331" s="24">
        <v>34.303798686104152</v>
      </c>
      <c r="S331" s="24">
        <v>34.877842216119554</v>
      </c>
    </row>
    <row r="332" spans="1:19" outlineLevel="1">
      <c r="A332" s="10" t="s">
        <v>138</v>
      </c>
      <c r="B332" s="10" t="str">
        <f t="shared" si="78"/>
        <v>Asimétrico</v>
      </c>
      <c r="C332" s="10" t="str">
        <f t="shared" si="77"/>
        <v>Calidad Datos Generales</v>
      </c>
      <c r="D332" s="22">
        <v>10</v>
      </c>
      <c r="E332" s="19" t="s">
        <v>34</v>
      </c>
      <c r="H332" s="19" t="s">
        <v>199</v>
      </c>
      <c r="J332" s="28">
        <f t="shared" si="79"/>
        <v>0.92663838733670956</v>
      </c>
      <c r="K332" s="28">
        <f t="shared" si="80"/>
        <v>1.1101500319478763</v>
      </c>
      <c r="L332" s="28">
        <f t="shared" si="81"/>
        <v>1</v>
      </c>
      <c r="M332" s="25">
        <f t="shared" si="82"/>
        <v>1.0287076353059768</v>
      </c>
      <c r="O332" s="24">
        <v>44.583033976037427</v>
      </c>
      <c r="P332" s="24">
        <v>45.876986198442957</v>
      </c>
      <c r="Q332" s="24">
        <v>46.974480549310485</v>
      </c>
      <c r="R332" s="24">
        <v>48.051062910316965</v>
      </c>
      <c r="S332" s="24">
        <v>48.855154667805152</v>
      </c>
    </row>
    <row r="333" spans="1:19" outlineLevel="1">
      <c r="A333" s="10" t="s">
        <v>138</v>
      </c>
      <c r="B333" s="10" t="str">
        <f t="shared" si="78"/>
        <v>Asimétrico</v>
      </c>
      <c r="C333" s="10" t="str">
        <f t="shared" si="77"/>
        <v>Calidad Datos Generales</v>
      </c>
      <c r="D333" s="22">
        <v>15</v>
      </c>
      <c r="E333" s="19" t="s">
        <v>34</v>
      </c>
      <c r="H333" s="19" t="s">
        <v>199</v>
      </c>
      <c r="J333" s="28">
        <f t="shared" si="79"/>
        <v>1.1285631295963692</v>
      </c>
      <c r="K333" s="28">
        <f t="shared" si="80"/>
        <v>1.1101500319478763</v>
      </c>
      <c r="L333" s="28">
        <f t="shared" si="81"/>
        <v>1</v>
      </c>
      <c r="M333" s="25">
        <f t="shared" si="82"/>
        <v>1.2528743943766045</v>
      </c>
      <c r="O333" s="24">
        <v>54.298169640381346</v>
      </c>
      <c r="P333" s="24">
        <v>55.874088347853949</v>
      </c>
      <c r="Q333" s="24">
        <v>57.210738843080328</v>
      </c>
      <c r="R333" s="24">
        <v>58.521920394815716</v>
      </c>
      <c r="S333" s="24">
        <v>59.5012326300035</v>
      </c>
    </row>
    <row r="334" spans="1:19" outlineLevel="1">
      <c r="A334" s="10" t="s">
        <v>138</v>
      </c>
      <c r="B334" s="10" t="str">
        <f t="shared" si="78"/>
        <v>Asimétrico</v>
      </c>
      <c r="C334" s="10" t="str">
        <f t="shared" si="77"/>
        <v>Calidad Datos Generales</v>
      </c>
      <c r="D334" s="22">
        <v>20</v>
      </c>
      <c r="E334" s="19" t="s">
        <v>34</v>
      </c>
      <c r="H334" s="19" t="s">
        <v>199</v>
      </c>
      <c r="J334" s="28">
        <f t="shared" si="79"/>
        <v>1.2979891775970445</v>
      </c>
      <c r="K334" s="28">
        <f t="shared" si="80"/>
        <v>1.1101500319478763</v>
      </c>
      <c r="L334" s="28">
        <f t="shared" si="81"/>
        <v>1</v>
      </c>
      <c r="M334" s="25">
        <f t="shared" si="82"/>
        <v>1.4409627269773566</v>
      </c>
      <c r="O334" s="24">
        <v>62.449706807052976</v>
      </c>
      <c r="P334" s="24">
        <v>64.262211020090433</v>
      </c>
      <c r="Q334" s="24">
        <v>65.799526772780396</v>
      </c>
      <c r="R334" s="24">
        <v>67.307550045369595</v>
      </c>
      <c r="S334" s="24">
        <v>68.4338819708302</v>
      </c>
    </row>
    <row r="335" spans="1:19" outlineLevel="1">
      <c r="A335" s="10" t="s">
        <v>138</v>
      </c>
      <c r="B335" s="10" t="str">
        <f t="shared" si="78"/>
        <v>Asimétrico</v>
      </c>
      <c r="C335" s="10" t="str">
        <f t="shared" si="77"/>
        <v>Calidad Datos Generales</v>
      </c>
      <c r="D335" s="22">
        <v>30</v>
      </c>
      <c r="E335" s="19" t="s">
        <v>34</v>
      </c>
      <c r="H335" s="19" t="s">
        <v>199</v>
      </c>
      <c r="J335" s="28">
        <f t="shared" si="79"/>
        <v>1.5808353598013152</v>
      </c>
      <c r="K335" s="28">
        <f t="shared" si="80"/>
        <v>1.1101500319478763</v>
      </c>
      <c r="L335" s="28">
        <f t="shared" si="81"/>
        <v>1</v>
      </c>
      <c r="M335" s="25">
        <f t="shared" si="82"/>
        <v>1.7549644251877625</v>
      </c>
      <c r="O335" s="24">
        <v>76.05818787532472</v>
      </c>
      <c r="P335" s="24">
        <v>78.265656781238803</v>
      </c>
      <c r="Q335" s="24">
        <v>80.137970620966613</v>
      </c>
      <c r="R335" s="24">
        <v>81.9746088255514</v>
      </c>
      <c r="S335" s="24">
        <v>83.34638092147712</v>
      </c>
    </row>
    <row r="336" spans="1:19" outlineLevel="1">
      <c r="A336" s="10" t="s">
        <v>138</v>
      </c>
      <c r="B336" s="10" t="str">
        <f t="shared" si="78"/>
        <v>Asimétrico</v>
      </c>
      <c r="C336" s="10" t="str">
        <f t="shared" si="77"/>
        <v>Calidad Datos Generales</v>
      </c>
      <c r="D336" s="22">
        <v>40</v>
      </c>
      <c r="E336" s="19" t="s">
        <v>34</v>
      </c>
      <c r="H336" s="19" t="s">
        <v>199</v>
      </c>
      <c r="J336" s="28">
        <f t="shared" si="79"/>
        <v>1.8181589800108939</v>
      </c>
      <c r="K336" s="28">
        <f t="shared" si="80"/>
        <v>1.1101500319478763</v>
      </c>
      <c r="L336" s="28">
        <f t="shared" si="81"/>
        <v>1</v>
      </c>
      <c r="M336" s="25">
        <f t="shared" si="82"/>
        <v>2.0184292497454122</v>
      </c>
      <c r="O336" s="24">
        <v>87.476457577630086</v>
      </c>
      <c r="P336" s="24">
        <v>90.015323747024823</v>
      </c>
      <c r="Q336" s="24">
        <v>92.168719545008258</v>
      </c>
      <c r="R336" s="24">
        <v>94.281083887058784</v>
      </c>
      <c r="S336" s="24">
        <v>95.858793886567653</v>
      </c>
    </row>
    <row r="337" spans="1:19" outlineLevel="1">
      <c r="A337" s="10" t="s">
        <v>138</v>
      </c>
      <c r="B337" s="10" t="str">
        <f t="shared" si="78"/>
        <v>Asimétrico</v>
      </c>
      <c r="C337" s="10" t="str">
        <f t="shared" si="77"/>
        <v>Calidad Datos Generales</v>
      </c>
      <c r="D337" s="22">
        <v>50</v>
      </c>
      <c r="E337" s="19" t="s">
        <v>34</v>
      </c>
      <c r="H337" s="19" t="s">
        <v>199</v>
      </c>
      <c r="J337" s="28">
        <f t="shared" si="79"/>
        <v>2.0265135112179755</v>
      </c>
      <c r="K337" s="28">
        <f t="shared" si="80"/>
        <v>1.1101500319478763</v>
      </c>
      <c r="L337" s="28">
        <f t="shared" si="81"/>
        <v>1</v>
      </c>
      <c r="M337" s="25">
        <f t="shared" si="82"/>
        <v>2.2497340392214387</v>
      </c>
      <c r="O337" s="24">
        <v>97.500947465821312</v>
      </c>
      <c r="P337" s="24">
        <v>100.33075863856146</v>
      </c>
      <c r="Q337" s="24">
        <v>102.73092591083559</v>
      </c>
      <c r="R337" s="24">
        <v>105.08535966874317</v>
      </c>
      <c r="S337" s="24">
        <v>106.84386960430956</v>
      </c>
    </row>
    <row r="338" spans="1:19" outlineLevel="1">
      <c r="A338" s="10" t="s">
        <v>138</v>
      </c>
      <c r="B338" s="10" t="str">
        <f t="shared" si="78"/>
        <v>Asimétrico</v>
      </c>
      <c r="C338" s="10" t="str">
        <f t="shared" si="77"/>
        <v>Calidad Datos Generales</v>
      </c>
      <c r="D338" s="22">
        <v>60</v>
      </c>
      <c r="E338" s="19" t="s">
        <v>34</v>
      </c>
      <c r="H338" s="19" t="s">
        <v>199</v>
      </c>
      <c r="J338" s="28">
        <f t="shared" si="79"/>
        <v>2.2143559090858629</v>
      </c>
      <c r="K338" s="28">
        <f t="shared" si="80"/>
        <v>1.1101500319478763</v>
      </c>
      <c r="L338" s="28">
        <f t="shared" si="81"/>
        <v>1</v>
      </c>
      <c r="M338" s="25">
        <f t="shared" si="82"/>
        <v>2.4582672832156396</v>
      </c>
      <c r="O338" s="24">
        <v>106.53854413862278</v>
      </c>
      <c r="P338" s="24">
        <v>109.63065729615521</v>
      </c>
      <c r="Q338" s="24">
        <v>112.2533018296034</v>
      </c>
      <c r="R338" s="24">
        <v>114.82597369954836</v>
      </c>
      <c r="S338" s="24">
        <v>116.74748413875943</v>
      </c>
    </row>
    <row r="339" spans="1:19" outlineLevel="1">
      <c r="A339" s="10" t="s">
        <v>138</v>
      </c>
      <c r="B339" s="10" t="str">
        <f t="shared" si="78"/>
        <v>Asimétrico</v>
      </c>
      <c r="C339" s="10" t="str">
        <f t="shared" si="77"/>
        <v>Calidad Datos Generales</v>
      </c>
      <c r="D339" s="22">
        <v>70</v>
      </c>
      <c r="E339" s="19" t="s">
        <v>34</v>
      </c>
      <c r="H339" s="19" t="s">
        <v>199</v>
      </c>
      <c r="J339" s="28">
        <f t="shared" si="79"/>
        <v>2.3866951719245444</v>
      </c>
      <c r="K339" s="28">
        <f t="shared" si="80"/>
        <v>1.1101500319478763</v>
      </c>
      <c r="L339" s="28">
        <f t="shared" si="81"/>
        <v>1</v>
      </c>
      <c r="M339" s="25">
        <f t="shared" si="82"/>
        <v>2.6495897213618753</v>
      </c>
      <c r="O339" s="24">
        <v>114.83024380868004</v>
      </c>
      <c r="P339" s="24">
        <v>118.16301046730341</v>
      </c>
      <c r="Q339" s="24">
        <v>120.98977061908006</v>
      </c>
      <c r="R339" s="24">
        <v>123.76266882652249</v>
      </c>
      <c r="S339" s="24">
        <v>125.83372690225924</v>
      </c>
    </row>
    <row r="340" spans="1:19" outlineLevel="1">
      <c r="A340" s="10" t="s">
        <v>138</v>
      </c>
      <c r="B340" s="10" t="str">
        <f t="shared" si="78"/>
        <v>Asimétrico</v>
      </c>
      <c r="C340" s="10" t="str">
        <f t="shared" si="77"/>
        <v>Calidad Datos Generales</v>
      </c>
      <c r="D340" s="22">
        <v>80</v>
      </c>
      <c r="E340" s="19" t="s">
        <v>34</v>
      </c>
      <c r="H340" s="19" t="s">
        <v>199</v>
      </c>
      <c r="J340" s="28">
        <f t="shared" si="79"/>
        <v>2.5467870870187617</v>
      </c>
      <c r="K340" s="28">
        <f t="shared" si="80"/>
        <v>1.1101500319478763</v>
      </c>
      <c r="L340" s="28">
        <f t="shared" si="81"/>
        <v>1</v>
      </c>
      <c r="M340" s="25">
        <f t="shared" si="82"/>
        <v>2.8273157660183172</v>
      </c>
      <c r="O340" s="24">
        <v>122.53269104966715</v>
      </c>
      <c r="P340" s="24">
        <v>126.08900908729252</v>
      </c>
      <c r="Q340" s="24">
        <v>129.10537931225042</v>
      </c>
      <c r="R340" s="24">
        <v>132.06427470509496</v>
      </c>
      <c r="S340" s="24">
        <v>134.27425276421138</v>
      </c>
    </row>
    <row r="341" spans="1:19" outlineLevel="1">
      <c r="A341" s="10" t="s">
        <v>138</v>
      </c>
      <c r="B341" s="10" t="str">
        <f t="shared" si="78"/>
        <v>Asimétrico</v>
      </c>
      <c r="C341" s="10" t="str">
        <f t="shared" si="77"/>
        <v>Calidad Datos Generales</v>
      </c>
      <c r="D341" s="22">
        <v>100</v>
      </c>
      <c r="E341" s="19" t="s">
        <v>34</v>
      </c>
      <c r="H341" s="19" t="s">
        <v>199</v>
      </c>
      <c r="J341" s="28">
        <f t="shared" si="79"/>
        <v>2.8386397992589538</v>
      </c>
      <c r="K341" s="28">
        <f t="shared" si="80"/>
        <v>1.1101500319478763</v>
      </c>
      <c r="L341" s="28">
        <f t="shared" si="81"/>
        <v>1</v>
      </c>
      <c r="M341" s="25">
        <f t="shared" si="82"/>
        <v>3.1513160638358406</v>
      </c>
      <c r="O341" s="24">
        <v>136.57450019940524</v>
      </c>
      <c r="P341" s="24">
        <v>140.53835959380913</v>
      </c>
      <c r="Q341" s="24">
        <v>143.90039508295882</v>
      </c>
      <c r="R341" s="24">
        <v>147.19836932932759</v>
      </c>
      <c r="S341" s="24">
        <v>149.6616029879529</v>
      </c>
    </row>
    <row r="342" spans="1:19" outlineLevel="1">
      <c r="A342" s="10" t="s">
        <v>138</v>
      </c>
      <c r="B342" s="10" t="str">
        <f t="shared" si="78"/>
        <v>Asimétrico</v>
      </c>
      <c r="C342" s="10" t="str">
        <f t="shared" si="77"/>
        <v>Calidad Datos Generales</v>
      </c>
      <c r="D342" s="22">
        <v>120</v>
      </c>
      <c r="E342" s="19" t="s">
        <v>34</v>
      </c>
      <c r="H342" s="19" t="s">
        <v>199</v>
      </c>
      <c r="J342" s="28">
        <f t="shared" si="79"/>
        <v>3.1017601306183762</v>
      </c>
      <c r="K342" s="28">
        <f t="shared" si="80"/>
        <v>1.1101500319478763</v>
      </c>
      <c r="L342" s="28">
        <f t="shared" si="81"/>
        <v>1</v>
      </c>
      <c r="M342" s="25">
        <f t="shared" si="82"/>
        <v>3.4434191081006391</v>
      </c>
      <c r="O342" s="24">
        <v>149.23391819146474</v>
      </c>
      <c r="P342" s="24">
        <v>153.56519722029708</v>
      </c>
      <c r="Q342" s="24">
        <v>157.23886784264616</v>
      </c>
      <c r="R342" s="24">
        <v>160.84253923197261</v>
      </c>
      <c r="S342" s="24">
        <v>163.53409592638511</v>
      </c>
    </row>
    <row r="343" spans="1:19" outlineLevel="1">
      <c r="A343" s="10" t="s">
        <v>138</v>
      </c>
      <c r="B343" s="10" t="str">
        <f t="shared" si="78"/>
        <v>Asimétrico</v>
      </c>
      <c r="C343" s="10" t="str">
        <f t="shared" si="77"/>
        <v>Calidad Datos Generales</v>
      </c>
      <c r="D343" s="22">
        <v>150</v>
      </c>
      <c r="E343" s="19" t="s">
        <v>34</v>
      </c>
      <c r="H343" s="19" t="s">
        <v>199</v>
      </c>
      <c r="J343" s="28">
        <f t="shared" si="79"/>
        <v>3.4572107732942632</v>
      </c>
      <c r="K343" s="28">
        <f t="shared" si="80"/>
        <v>1.1101500319478763</v>
      </c>
      <c r="L343" s="28">
        <f t="shared" si="81"/>
        <v>1</v>
      </c>
      <c r="M343" s="25">
        <f t="shared" si="82"/>
        <v>3.8380226504231683</v>
      </c>
      <c r="O343" s="24">
        <v>166.33559269123387</v>
      </c>
      <c r="P343" s="24">
        <v>171.16322084107324</v>
      </c>
      <c r="Q343" s="24">
        <v>175.2578810076503</v>
      </c>
      <c r="R343" s="24">
        <v>179.27452027888495</v>
      </c>
      <c r="S343" s="24">
        <v>182.2745197659504</v>
      </c>
    </row>
    <row r="344" spans="1:19" outlineLevel="1">
      <c r="A344" s="10" t="s">
        <v>138</v>
      </c>
      <c r="B344" s="10" t="str">
        <f t="shared" si="78"/>
        <v>Asimétrico</v>
      </c>
      <c r="C344" s="10" t="str">
        <f t="shared" si="77"/>
        <v>Calidad Datos Generales</v>
      </c>
      <c r="D344" s="22">
        <v>200</v>
      </c>
      <c r="E344" s="19" t="s">
        <v>34</v>
      </c>
      <c r="H344" s="19" t="s">
        <v>199</v>
      </c>
      <c r="J344" s="28">
        <f t="shared" si="79"/>
        <v>3.9762260973498145</v>
      </c>
      <c r="K344" s="28">
        <f t="shared" si="80"/>
        <v>1.1101500319478763</v>
      </c>
      <c r="L344" s="28">
        <f t="shared" si="81"/>
        <v>1</v>
      </c>
      <c r="M344" s="25">
        <f t="shared" si="82"/>
        <v>4.4142075290048757</v>
      </c>
      <c r="O344" s="24">
        <v>191.30679844168662</v>
      </c>
      <c r="P344" s="24">
        <v>196.85917644130768</v>
      </c>
      <c r="Q344" s="24">
        <v>201.56854930913789</v>
      </c>
      <c r="R344" s="24">
        <v>206.18818835958118</v>
      </c>
      <c r="S344" s="24">
        <v>209.63856412048372</v>
      </c>
    </row>
    <row r="345" spans="1:19" outlineLevel="1">
      <c r="A345" s="10" t="s">
        <v>138</v>
      </c>
      <c r="B345" s="10" t="str">
        <f t="shared" si="78"/>
        <v>Asimétrico</v>
      </c>
      <c r="C345" s="10" t="str">
        <f t="shared" si="77"/>
        <v>Calidad Datos Generales</v>
      </c>
      <c r="D345" s="22">
        <v>250</v>
      </c>
      <c r="E345" s="19" t="s">
        <v>34</v>
      </c>
      <c r="H345" s="19" t="s">
        <v>199</v>
      </c>
      <c r="J345" s="28">
        <f t="shared" si="79"/>
        <v>4.4318874193766264</v>
      </c>
      <c r="K345" s="28">
        <f t="shared" si="80"/>
        <v>1.1101500319478763</v>
      </c>
      <c r="L345" s="28">
        <f t="shared" si="81"/>
        <v>1</v>
      </c>
      <c r="M345" s="25">
        <f t="shared" si="82"/>
        <v>4.9200599602103532</v>
      </c>
      <c r="O345" s="24">
        <v>213.2298748856434</v>
      </c>
      <c r="P345" s="24">
        <v>219.41853559096526</v>
      </c>
      <c r="Q345" s="24">
        <v>224.66758578456501</v>
      </c>
      <c r="R345" s="24">
        <v>229.81661898551062</v>
      </c>
      <c r="S345" s="24">
        <v>233.66239549632274</v>
      </c>
    </row>
    <row r="346" spans="1:19" outlineLevel="1">
      <c r="A346" s="10" t="s">
        <v>138</v>
      </c>
      <c r="B346" s="10" t="str">
        <f t="shared" si="78"/>
        <v>Asimétrico</v>
      </c>
      <c r="C346" s="10" t="str">
        <f t="shared" si="77"/>
        <v>Calidad Datos Generales</v>
      </c>
      <c r="D346" s="22">
        <v>300</v>
      </c>
      <c r="E346" s="19" t="s">
        <v>34</v>
      </c>
      <c r="H346" s="19" t="s">
        <v>199</v>
      </c>
      <c r="J346" s="28">
        <f t="shared" si="79"/>
        <v>4.8426896939866175</v>
      </c>
      <c r="K346" s="28">
        <f t="shared" si="80"/>
        <v>1.1101500319478763</v>
      </c>
      <c r="L346" s="28">
        <f t="shared" si="81"/>
        <v>1</v>
      </c>
      <c r="M346" s="25">
        <f t="shared" si="82"/>
        <v>5.3761121184928946</v>
      </c>
      <c r="O346" s="24">
        <v>232.99466341227679</v>
      </c>
      <c r="P346" s="24">
        <v>239.75696592163465</v>
      </c>
      <c r="Q346" s="24">
        <v>245.49256316731996</v>
      </c>
      <c r="R346" s="24">
        <v>251.11887260541519</v>
      </c>
      <c r="S346" s="24">
        <v>255.32112336495845</v>
      </c>
    </row>
    <row r="347" spans="1:19" outlineLevel="1">
      <c r="A347" s="10" t="s">
        <v>138</v>
      </c>
      <c r="B347" s="10" t="str">
        <f t="shared" si="78"/>
        <v>Asimétrico</v>
      </c>
      <c r="C347" s="10" t="str">
        <f t="shared" si="77"/>
        <v>Calidad Datos Generales</v>
      </c>
      <c r="D347" s="22">
        <v>350</v>
      </c>
      <c r="E347" s="19" t="s">
        <v>34</v>
      </c>
      <c r="H347" s="19" t="s">
        <v>199</v>
      </c>
      <c r="J347" s="28">
        <f t="shared" si="79"/>
        <v>5.2195873591693909</v>
      </c>
      <c r="K347" s="28">
        <f t="shared" si="80"/>
        <v>1.1101500319478763</v>
      </c>
      <c r="L347" s="28">
        <f t="shared" si="81"/>
        <v>1</v>
      </c>
      <c r="M347" s="25">
        <f t="shared" si="82"/>
        <v>5.7945250735366303</v>
      </c>
      <c r="O347" s="24">
        <v>251.1282111283688</v>
      </c>
      <c r="P347" s="24">
        <v>258.41681125084881</v>
      </c>
      <c r="Q347" s="24">
        <v>264.59879952031002</v>
      </c>
      <c r="R347" s="24">
        <v>270.66299431237434</v>
      </c>
      <c r="S347" s="24">
        <v>275.19229854836709</v>
      </c>
    </row>
    <row r="348" spans="1:19" outlineLevel="1">
      <c r="A348" s="10" t="s">
        <v>138</v>
      </c>
      <c r="B348" s="10" t="str">
        <f t="shared" si="78"/>
        <v>Asimétrico</v>
      </c>
      <c r="C348" s="10" t="str">
        <f t="shared" si="77"/>
        <v>Calidad Datos Generales</v>
      </c>
      <c r="D348" s="22">
        <v>400</v>
      </c>
      <c r="E348" s="19" t="s">
        <v>34</v>
      </c>
      <c r="H348" s="19" t="s">
        <v>199</v>
      </c>
      <c r="J348" s="28">
        <f t="shared" si="79"/>
        <v>5.5697006648653096</v>
      </c>
      <c r="K348" s="28">
        <f t="shared" si="80"/>
        <v>1.1101500319478763</v>
      </c>
      <c r="L348" s="28">
        <f t="shared" si="81"/>
        <v>1</v>
      </c>
      <c r="M348" s="25">
        <f t="shared" si="82"/>
        <v>6.1832033710403316</v>
      </c>
      <c r="O348" s="24">
        <v>267.97309217000873</v>
      </c>
      <c r="P348" s="24">
        <v>275.7505883885172</v>
      </c>
      <c r="Q348" s="24">
        <v>282.34724475333883</v>
      </c>
      <c r="R348" s="24">
        <v>288.81820642924578</v>
      </c>
      <c r="S348" s="24">
        <v>293.65132197625729</v>
      </c>
    </row>
    <row r="349" spans="1:19" outlineLevel="1">
      <c r="A349" s="10" t="s">
        <v>138</v>
      </c>
      <c r="B349" s="10" t="str">
        <f t="shared" si="78"/>
        <v>Asimétrico</v>
      </c>
      <c r="C349" s="10" t="str">
        <f t="shared" si="77"/>
        <v>Calidad Datos Generales</v>
      </c>
      <c r="D349" s="22">
        <v>500</v>
      </c>
      <c r="E349" s="19" t="s">
        <v>34</v>
      </c>
      <c r="H349" s="19" t="s">
        <v>199</v>
      </c>
      <c r="J349" s="28">
        <f t="shared" si="79"/>
        <v>6.2079684861890678</v>
      </c>
      <c r="K349" s="28">
        <f t="shared" si="80"/>
        <v>1.1101500319478763</v>
      </c>
      <c r="L349" s="28">
        <f t="shared" si="81"/>
        <v>1</v>
      </c>
      <c r="M349" s="25">
        <f t="shared" si="82"/>
        <v>6.8917764132742034</v>
      </c>
      <c r="O349" s="24">
        <v>298.68185229991752</v>
      </c>
      <c r="P349" s="24">
        <v>307.3506218319194</v>
      </c>
      <c r="Q349" s="24">
        <v>314.70323147670035</v>
      </c>
      <c r="R349" s="24">
        <v>321.91574226974473</v>
      </c>
      <c r="S349" s="24">
        <v>327.3027156119976</v>
      </c>
    </row>
    <row r="350" spans="1:19" outlineLevel="1">
      <c r="A350" s="10" t="s">
        <v>138</v>
      </c>
      <c r="B350" s="10" t="str">
        <f t="shared" si="78"/>
        <v>Asimétrico</v>
      </c>
      <c r="C350" s="10" t="str">
        <f t="shared" si="77"/>
        <v>Calidad Datos Generales</v>
      </c>
      <c r="D350" s="22">
        <v>750</v>
      </c>
      <c r="E350" s="19" t="s">
        <v>34</v>
      </c>
      <c r="H350" s="19" t="s">
        <v>199</v>
      </c>
      <c r="J350" s="28">
        <f t="shared" si="79"/>
        <v>7.5607534060245989</v>
      </c>
      <c r="K350" s="28">
        <f t="shared" si="80"/>
        <v>1.1101500319478763</v>
      </c>
      <c r="L350" s="28">
        <f t="shared" si="81"/>
        <v>1</v>
      </c>
      <c r="M350" s="25">
        <f t="shared" si="82"/>
        <v>8.3935706352482224</v>
      </c>
      <c r="O350" s="24">
        <v>363.76792780412967</v>
      </c>
      <c r="P350" s="24">
        <v>374.3257179911995</v>
      </c>
      <c r="Q350" s="24">
        <v>383.28054251046393</v>
      </c>
      <c r="R350" s="24">
        <v>392.06473909036242</v>
      </c>
      <c r="S350" s="24">
        <v>398.6255934400927</v>
      </c>
    </row>
    <row r="351" spans="1:19" outlineLevel="1">
      <c r="A351" s="10" t="s">
        <v>138</v>
      </c>
      <c r="B351" s="10" t="str">
        <f t="shared" si="78"/>
        <v>Asimétrico</v>
      </c>
      <c r="C351" s="10" t="str">
        <f t="shared" si="77"/>
        <v>Calidad Datos Generales</v>
      </c>
      <c r="D351" s="22">
        <v>1000</v>
      </c>
      <c r="E351" s="19" t="s">
        <v>34</v>
      </c>
      <c r="H351" s="19" t="s">
        <v>199</v>
      </c>
      <c r="J351" s="28">
        <f t="shared" si="79"/>
        <v>8.6958149155642026</v>
      </c>
      <c r="K351" s="28">
        <f t="shared" si="80"/>
        <v>1.1101500319478763</v>
      </c>
      <c r="L351" s="28">
        <f t="shared" si="81"/>
        <v>1</v>
      </c>
      <c r="M351" s="25">
        <f t="shared" si="82"/>
        <v>9.6536592063264184</v>
      </c>
      <c r="O351" s="24">
        <v>418.37875176334529</v>
      </c>
      <c r="P351" s="24">
        <v>430.5215349562165</v>
      </c>
      <c r="Q351" s="24">
        <v>440.82070653861877</v>
      </c>
      <c r="R351" s="24">
        <v>450.92363458542729</v>
      </c>
      <c r="S351" s="24">
        <v>458.46944014863595</v>
      </c>
    </row>
    <row r="352" spans="1:19" s="3" customFormat="1" ht="12">
      <c r="A352" s="10" t="s">
        <v>138</v>
      </c>
      <c r="B352" s="10" t="str">
        <f>+IF(D350="Calidad best effort",C349,B350)</f>
        <v>Asimétrico</v>
      </c>
      <c r="C352" s="10" t="str">
        <f>+IF(D352=2,D350,C350)</f>
        <v>Calidad Datos Generales</v>
      </c>
      <c r="D352" s="23" t="s">
        <v>155</v>
      </c>
      <c r="E352" s="2"/>
      <c r="F352" s="2"/>
      <c r="G352" s="2"/>
      <c r="H352" s="19"/>
      <c r="I352" s="2"/>
      <c r="J352" s="2"/>
      <c r="K352" s="2"/>
      <c r="L352" s="2"/>
      <c r="M352" s="2"/>
      <c r="N352" s="2"/>
      <c r="O352" s="17"/>
      <c r="P352" s="17"/>
      <c r="Q352" s="17"/>
      <c r="R352" s="17"/>
      <c r="S352" s="17"/>
    </row>
    <row r="353" spans="1:19" s="3" customFormat="1">
      <c r="A353" s="10" t="s">
        <v>138</v>
      </c>
      <c r="B353" s="10" t="str">
        <f>+IF(D352="Calidad best effort",C350,B352)</f>
        <v>Asimétrico</v>
      </c>
      <c r="C353" s="10" t="str">
        <f t="shared" ref="C353:C375" si="83">+IF(D353=2,D352,C352)</f>
        <v>Calidad Doble</v>
      </c>
      <c r="D353" s="22">
        <f t="array" ref="D353:D375">vel.SAIB</f>
        <v>2</v>
      </c>
      <c r="E353" s="2"/>
      <c r="F353" s="2"/>
      <c r="G353" s="2"/>
      <c r="H353" s="19"/>
      <c r="I353" s="2"/>
      <c r="J353" s="28">
        <f>INDEX(factor.vel.SAIB,MATCH(D353,vel.SAIB,0))</f>
        <v>0.42371230003293037</v>
      </c>
      <c r="K353" s="28">
        <f>INDEX(factor.calidad.SAIB,MATCH(C353,calidad.SAIB,0))</f>
        <v>1.2727636784397074</v>
      </c>
      <c r="L353" s="28">
        <f>INDEX(factor.simetria.SAIB,MATCH(B353,simetria.SAIB,0))</f>
        <v>1</v>
      </c>
      <c r="M353" s="25">
        <f>J353*K353*L353</f>
        <v>0.53928562559006143</v>
      </c>
      <c r="N353"/>
      <c r="O353" s="24">
        <f t="array" ref="O353:S375">INDEX(costo.unitario,MATCH($A353:$A375,niveles.desagregacion,0),indice.tiempo)*M353:M375</f>
        <v>23.372033552875308</v>
      </c>
      <c r="P353" s="24">
        <v>24.05036995263972</v>
      </c>
      <c r="Q353" s="24">
        <v>24.625716054171388</v>
      </c>
      <c r="R353" s="24">
        <v>25.190099336776186</v>
      </c>
      <c r="S353" s="24">
        <v>25.611633222193348</v>
      </c>
    </row>
    <row r="354" spans="1:19">
      <c r="A354" s="10" t="s">
        <v>138</v>
      </c>
      <c r="B354" s="10" t="str">
        <f t="shared" ref="B354:B375" si="84">+IF(D353="Calidad best effort",C352,B353)</f>
        <v>Asimétrico</v>
      </c>
      <c r="C354" s="10" t="str">
        <f t="shared" si="83"/>
        <v>Calidad Doble</v>
      </c>
      <c r="D354" s="22">
        <v>3</v>
      </c>
      <c r="E354" s="19" t="s">
        <v>34</v>
      </c>
      <c r="H354" s="19" t="s">
        <v>199</v>
      </c>
      <c r="J354" s="28">
        <f t="shared" ref="J354:J375" si="85">INDEX(factor.vel.SAIB,MATCH(D354,vel.SAIB,0))</f>
        <v>0.51604389145588314</v>
      </c>
      <c r="K354" s="28">
        <f t="shared" ref="K354:K375" si="86">INDEX(factor.calidad.SAIB,MATCH(C354,calidad.SAIB,0))</f>
        <v>1.2727636784397074</v>
      </c>
      <c r="L354" s="28">
        <f t="shared" ref="L354:L375" si="87">INDEX(factor.simetria.SAIB,MATCH(B354,simetria.SAIB,0))</f>
        <v>1</v>
      </c>
      <c r="M354" s="25">
        <f>J354*K354*L354</f>
        <v>0.65680192152573091</v>
      </c>
      <c r="O354" s="24">
        <v>28.465057882260865</v>
      </c>
      <c r="P354" s="24">
        <v>29.291211277910211</v>
      </c>
      <c r="Q354" s="24">
        <v>29.991931651487512</v>
      </c>
      <c r="R354" s="24">
        <v>30.679300286774687</v>
      </c>
      <c r="S354" s="24">
        <v>31.192691063002531</v>
      </c>
    </row>
    <row r="355" spans="1:19" outlineLevel="1">
      <c r="A355" s="10" t="s">
        <v>138</v>
      </c>
      <c r="B355" s="10" t="str">
        <f t="shared" si="84"/>
        <v>Asimétrico</v>
      </c>
      <c r="C355" s="10" t="str">
        <f t="shared" si="83"/>
        <v>Calidad Doble</v>
      </c>
      <c r="D355" s="22">
        <v>5</v>
      </c>
      <c r="E355" s="19" t="s">
        <v>34</v>
      </c>
      <c r="H355" s="19" t="s">
        <v>199</v>
      </c>
      <c r="J355" s="28">
        <f t="shared" si="85"/>
        <v>0.66152993854355946</v>
      </c>
      <c r="K355" s="28">
        <f t="shared" si="86"/>
        <v>1.2727636784397074</v>
      </c>
      <c r="L355" s="28">
        <f t="shared" si="87"/>
        <v>1</v>
      </c>
      <c r="M355" s="25">
        <f t="shared" ref="M355:M375" si="88">J355*K355*L355</f>
        <v>0.84197127797869431</v>
      </c>
      <c r="O355" s="24">
        <v>36.490089899844733</v>
      </c>
      <c r="P355" s="24">
        <v>37.54915718869411</v>
      </c>
      <c r="Q355" s="24">
        <v>38.447428660062627</v>
      </c>
      <c r="R355" s="24">
        <v>39.328584194673134</v>
      </c>
      <c r="S355" s="24">
        <v>39.98671303656036</v>
      </c>
    </row>
    <row r="356" spans="1:19" outlineLevel="1">
      <c r="A356" s="10" t="s">
        <v>138</v>
      </c>
      <c r="B356" s="10" t="str">
        <f t="shared" si="84"/>
        <v>Asimétrico</v>
      </c>
      <c r="C356" s="10" t="str">
        <f t="shared" si="83"/>
        <v>Calidad Doble</v>
      </c>
      <c r="D356" s="22">
        <v>10</v>
      </c>
      <c r="E356" s="19" t="s">
        <v>34</v>
      </c>
      <c r="H356" s="19" t="s">
        <v>199</v>
      </c>
      <c r="J356" s="28">
        <f t="shared" si="85"/>
        <v>0.92663838733670956</v>
      </c>
      <c r="K356" s="28">
        <f t="shared" si="86"/>
        <v>1.2727636784397074</v>
      </c>
      <c r="L356" s="28">
        <f t="shared" si="87"/>
        <v>1</v>
      </c>
      <c r="M356" s="25">
        <f t="shared" si="88"/>
        <v>1.1793916824501087</v>
      </c>
      <c r="O356" s="24">
        <v>51.113511405103544</v>
      </c>
      <c r="P356" s="24">
        <v>52.597000431739382</v>
      </c>
      <c r="Q356" s="24">
        <v>53.855254637818199</v>
      </c>
      <c r="R356" s="24">
        <v>55.089533687050576</v>
      </c>
      <c r="S356" s="24">
        <v>56.011407986570269</v>
      </c>
    </row>
    <row r="357" spans="1:19" outlineLevel="1">
      <c r="A357" s="10" t="s">
        <v>138</v>
      </c>
      <c r="B357" s="10" t="str">
        <f t="shared" si="84"/>
        <v>Asimétrico</v>
      </c>
      <c r="C357" s="10" t="str">
        <f t="shared" si="83"/>
        <v>Calidad Doble</v>
      </c>
      <c r="D357" s="22">
        <v>15</v>
      </c>
      <c r="E357" s="19" t="s">
        <v>34</v>
      </c>
      <c r="H357" s="19" t="s">
        <v>199</v>
      </c>
      <c r="J357" s="28">
        <f t="shared" si="85"/>
        <v>1.1285631295963692</v>
      </c>
      <c r="K357" s="28">
        <f t="shared" si="86"/>
        <v>1.2727636784397074</v>
      </c>
      <c r="L357" s="28">
        <f t="shared" si="87"/>
        <v>1</v>
      </c>
      <c r="M357" s="25">
        <f t="shared" si="88"/>
        <v>1.4363941601765031</v>
      </c>
      <c r="O357" s="24">
        <v>62.251710251069738</v>
      </c>
      <c r="P357" s="24">
        <v>64.058467926449381</v>
      </c>
      <c r="Q357" s="24">
        <v>65.590909625439906</v>
      </c>
      <c r="R357" s="24">
        <v>67.094151716025522</v>
      </c>
      <c r="S357" s="24">
        <v>68.216912610435088</v>
      </c>
    </row>
    <row r="358" spans="1:19" outlineLevel="1">
      <c r="A358" s="10" t="s">
        <v>138</v>
      </c>
      <c r="B358" s="10" t="str">
        <f t="shared" si="84"/>
        <v>Asimétrico</v>
      </c>
      <c r="C358" s="10" t="str">
        <f t="shared" si="83"/>
        <v>Calidad Doble</v>
      </c>
      <c r="D358" s="22">
        <v>20</v>
      </c>
      <c r="E358" s="19" t="s">
        <v>34</v>
      </c>
      <c r="H358" s="19" t="s">
        <v>199</v>
      </c>
      <c r="J358" s="28">
        <f t="shared" si="85"/>
        <v>1.2979891775970445</v>
      </c>
      <c r="K358" s="28">
        <f t="shared" si="86"/>
        <v>1.2727636784397074</v>
      </c>
      <c r="L358" s="28">
        <f t="shared" si="87"/>
        <v>1</v>
      </c>
      <c r="M358" s="25">
        <f t="shared" si="88"/>
        <v>1.652033480253345</v>
      </c>
      <c r="O358" s="24">
        <v>71.597276283245563</v>
      </c>
      <c r="P358" s="24">
        <v>73.675274268189398</v>
      </c>
      <c r="Q358" s="24">
        <v>75.437774467269563</v>
      </c>
      <c r="R358" s="24">
        <v>77.166691453585003</v>
      </c>
      <c r="S358" s="24">
        <v>78.458007332825204</v>
      </c>
    </row>
    <row r="359" spans="1:19" outlineLevel="1">
      <c r="A359" s="10" t="s">
        <v>138</v>
      </c>
      <c r="B359" s="10" t="str">
        <f t="shared" si="84"/>
        <v>Asimétrico</v>
      </c>
      <c r="C359" s="10" t="str">
        <f t="shared" si="83"/>
        <v>Calidad Doble</v>
      </c>
      <c r="D359" s="22">
        <v>30</v>
      </c>
      <c r="E359" s="19" t="s">
        <v>34</v>
      </c>
      <c r="H359" s="19" t="s">
        <v>199</v>
      </c>
      <c r="J359" s="28">
        <f t="shared" si="85"/>
        <v>1.5808353598013152</v>
      </c>
      <c r="K359" s="28">
        <f t="shared" si="86"/>
        <v>1.2727636784397074</v>
      </c>
      <c r="L359" s="28">
        <f t="shared" si="87"/>
        <v>1</v>
      </c>
      <c r="M359" s="25">
        <f t="shared" si="88"/>
        <v>2.0120298275482802</v>
      </c>
      <c r="O359" s="24">
        <v>87.199113804287833</v>
      </c>
      <c r="P359" s="24">
        <v>89.729930508227184</v>
      </c>
      <c r="Q359" s="24">
        <v>91.876498973089809</v>
      </c>
      <c r="R359" s="24">
        <v>93.982166072093207</v>
      </c>
      <c r="S359" s="24">
        <v>95.554873948097978</v>
      </c>
    </row>
    <row r="360" spans="1:19" outlineLevel="1">
      <c r="A360" s="10" t="s">
        <v>138</v>
      </c>
      <c r="B360" s="10" t="str">
        <f t="shared" si="84"/>
        <v>Asimétrico</v>
      </c>
      <c r="C360" s="10" t="str">
        <f t="shared" si="83"/>
        <v>Calidad Doble</v>
      </c>
      <c r="D360" s="22">
        <v>40</v>
      </c>
      <c r="E360" s="19" t="s">
        <v>34</v>
      </c>
      <c r="H360" s="19" t="s">
        <v>199</v>
      </c>
      <c r="J360" s="28">
        <f t="shared" si="85"/>
        <v>1.8181589800108939</v>
      </c>
      <c r="K360" s="28">
        <f t="shared" si="86"/>
        <v>1.2727636784397074</v>
      </c>
      <c r="L360" s="28">
        <f t="shared" si="87"/>
        <v>1</v>
      </c>
      <c r="M360" s="25">
        <f t="shared" si="88"/>
        <v>2.3140867113868517</v>
      </c>
      <c r="O360" s="24">
        <v>100.28992002822098</v>
      </c>
      <c r="P360" s="24">
        <v>103.20067672941674</v>
      </c>
      <c r="Q360" s="24">
        <v>105.66949975162488</v>
      </c>
      <c r="R360" s="24">
        <v>108.09128107200711</v>
      </c>
      <c r="S360" s="24">
        <v>109.90009242605684</v>
      </c>
    </row>
    <row r="361" spans="1:19" outlineLevel="1">
      <c r="A361" s="10" t="s">
        <v>138</v>
      </c>
      <c r="B361" s="10" t="str">
        <f t="shared" si="84"/>
        <v>Asimétrico</v>
      </c>
      <c r="C361" s="10" t="str">
        <f t="shared" si="83"/>
        <v>Calidad Doble</v>
      </c>
      <c r="D361" s="22">
        <v>50</v>
      </c>
      <c r="E361" s="19" t="s">
        <v>34</v>
      </c>
      <c r="H361" s="19" t="s">
        <v>199</v>
      </c>
      <c r="J361" s="28">
        <f t="shared" si="85"/>
        <v>2.0265135112179755</v>
      </c>
      <c r="K361" s="28">
        <f t="shared" si="86"/>
        <v>1.2727636784397074</v>
      </c>
      <c r="L361" s="28">
        <f t="shared" si="87"/>
        <v>1</v>
      </c>
      <c r="M361" s="25">
        <f t="shared" si="88"/>
        <v>2.5792727909455579</v>
      </c>
      <c r="O361" s="24">
        <v>111.78278698980566</v>
      </c>
      <c r="P361" s="24">
        <v>115.0271060222404</v>
      </c>
      <c r="Q361" s="24">
        <v>117.7788473530677</v>
      </c>
      <c r="R361" s="24">
        <v>120.47815617090302</v>
      </c>
      <c r="S361" s="24">
        <v>122.49425085158069</v>
      </c>
    </row>
    <row r="362" spans="1:19" outlineLevel="1">
      <c r="A362" s="10" t="s">
        <v>138</v>
      </c>
      <c r="B362" s="10" t="str">
        <f t="shared" si="84"/>
        <v>Asimétrico</v>
      </c>
      <c r="C362" s="10" t="str">
        <f t="shared" si="83"/>
        <v>Calidad Doble</v>
      </c>
      <c r="D362" s="22">
        <v>60</v>
      </c>
      <c r="E362" s="19" t="s">
        <v>34</v>
      </c>
      <c r="H362" s="19" t="s">
        <v>199</v>
      </c>
      <c r="J362" s="28">
        <f t="shared" si="85"/>
        <v>2.2143559090858629</v>
      </c>
      <c r="K362" s="28">
        <f t="shared" si="86"/>
        <v>1.2727636784397074</v>
      </c>
      <c r="L362" s="28">
        <f t="shared" si="87"/>
        <v>1</v>
      </c>
      <c r="M362" s="25">
        <f t="shared" si="88"/>
        <v>2.8183517722228251</v>
      </c>
      <c r="O362" s="24">
        <v>122.14420162251659</v>
      </c>
      <c r="P362" s="24">
        <v>125.68924436743954</v>
      </c>
      <c r="Q362" s="24">
        <v>128.69605120216477</v>
      </c>
      <c r="R362" s="24">
        <v>131.64556542851147</v>
      </c>
      <c r="S362" s="24">
        <v>133.84853676066507</v>
      </c>
    </row>
    <row r="363" spans="1:19" outlineLevel="1">
      <c r="A363" s="10" t="s">
        <v>138</v>
      </c>
      <c r="B363" s="10" t="str">
        <f t="shared" si="84"/>
        <v>Asimétrico</v>
      </c>
      <c r="C363" s="10" t="str">
        <f t="shared" si="83"/>
        <v>Calidad Doble</v>
      </c>
      <c r="D363" s="22">
        <v>70</v>
      </c>
      <c r="E363" s="19" t="s">
        <v>34</v>
      </c>
      <c r="H363" s="19" t="s">
        <v>199</v>
      </c>
      <c r="J363" s="28">
        <f t="shared" si="85"/>
        <v>2.3866951719245444</v>
      </c>
      <c r="K363" s="28">
        <f t="shared" si="86"/>
        <v>1.2727636784397074</v>
      </c>
      <c r="L363" s="28">
        <f t="shared" si="87"/>
        <v>1</v>
      </c>
      <c r="M363" s="25">
        <f t="shared" si="88"/>
        <v>3.0376989263329728</v>
      </c>
      <c r="O363" s="24">
        <v>131.65046101888157</v>
      </c>
      <c r="P363" s="24">
        <v>135.47140794473805</v>
      </c>
      <c r="Q363" s="24">
        <v>138.71222904576464</v>
      </c>
      <c r="R363" s="24">
        <v>141.89129855968508</v>
      </c>
      <c r="S363" s="24">
        <v>144.26572311391573</v>
      </c>
    </row>
    <row r="364" spans="1:19" outlineLevel="1">
      <c r="A364" s="10" t="s">
        <v>138</v>
      </c>
      <c r="B364" s="10" t="str">
        <f t="shared" si="84"/>
        <v>Asimétrico</v>
      </c>
      <c r="C364" s="10" t="str">
        <f t="shared" si="83"/>
        <v>Calidad Doble</v>
      </c>
      <c r="D364" s="22">
        <v>80</v>
      </c>
      <c r="E364" s="19" t="s">
        <v>34</v>
      </c>
      <c r="H364" s="19" t="s">
        <v>199</v>
      </c>
      <c r="J364" s="28">
        <f t="shared" si="85"/>
        <v>2.5467870870187617</v>
      </c>
      <c r="K364" s="28">
        <f t="shared" si="86"/>
        <v>1.2727636784397074</v>
      </c>
      <c r="L364" s="28">
        <f t="shared" si="87"/>
        <v>1</v>
      </c>
      <c r="M364" s="25">
        <f t="shared" si="88"/>
        <v>3.2414581010767463</v>
      </c>
      <c r="O364" s="24">
        <v>140.48115489025446</v>
      </c>
      <c r="P364" s="24">
        <v>144.55839877352275</v>
      </c>
      <c r="Q364" s="24">
        <v>148.01660383821772</v>
      </c>
      <c r="R364" s="24">
        <v>151.40891521590359</v>
      </c>
      <c r="S364" s="24">
        <v>153.9426086112519</v>
      </c>
    </row>
    <row r="365" spans="1:19" outlineLevel="1">
      <c r="A365" s="10" t="s">
        <v>138</v>
      </c>
      <c r="B365" s="10" t="str">
        <f t="shared" si="84"/>
        <v>Asimétrico</v>
      </c>
      <c r="C365" s="10" t="str">
        <f t="shared" si="83"/>
        <v>Calidad Doble</v>
      </c>
      <c r="D365" s="22">
        <v>100</v>
      </c>
      <c r="E365" s="19" t="s">
        <v>34</v>
      </c>
      <c r="H365" s="19" t="s">
        <v>199</v>
      </c>
      <c r="J365" s="28">
        <f t="shared" si="85"/>
        <v>2.8386397992589538</v>
      </c>
      <c r="K365" s="28">
        <f t="shared" si="86"/>
        <v>1.2727636784397074</v>
      </c>
      <c r="L365" s="28">
        <f t="shared" si="87"/>
        <v>1</v>
      </c>
      <c r="M365" s="25">
        <f t="shared" si="88"/>
        <v>3.6129176326701788</v>
      </c>
      <c r="O365" s="24">
        <v>156.57979394898678</v>
      </c>
      <c r="P365" s="24">
        <v>161.12427543207716</v>
      </c>
      <c r="Q365" s="24">
        <v>164.97877845695831</v>
      </c>
      <c r="R365" s="24">
        <v>168.75983661343352</v>
      </c>
      <c r="S365" s="24">
        <v>171.58388223068002</v>
      </c>
    </row>
    <row r="366" spans="1:19" outlineLevel="1">
      <c r="A366" s="10" t="s">
        <v>138</v>
      </c>
      <c r="B366" s="10" t="str">
        <f t="shared" si="84"/>
        <v>Asimétrico</v>
      </c>
      <c r="C366" s="10" t="str">
        <f t="shared" si="83"/>
        <v>Calidad Doble</v>
      </c>
      <c r="D366" s="22">
        <v>120</v>
      </c>
      <c r="E366" s="19" t="s">
        <v>34</v>
      </c>
      <c r="H366" s="19" t="s">
        <v>199</v>
      </c>
      <c r="J366" s="28">
        <f t="shared" si="85"/>
        <v>3.1017601306183762</v>
      </c>
      <c r="K366" s="28">
        <f t="shared" si="86"/>
        <v>1.2727636784397074</v>
      </c>
      <c r="L366" s="28">
        <f t="shared" si="87"/>
        <v>1</v>
      </c>
      <c r="M366" s="25">
        <f t="shared" si="88"/>
        <v>3.947807633483472</v>
      </c>
      <c r="O366" s="24">
        <v>171.09355060060665</v>
      </c>
      <c r="P366" s="24">
        <v>176.05927097212509</v>
      </c>
      <c r="Q366" s="24">
        <v>180.27105712725663</v>
      </c>
      <c r="R366" s="24">
        <v>184.40259063297506</v>
      </c>
      <c r="S366" s="24">
        <v>187.48840381184667</v>
      </c>
    </row>
    <row r="367" spans="1:19" outlineLevel="1">
      <c r="A367" s="10" t="s">
        <v>138</v>
      </c>
      <c r="B367" s="10" t="str">
        <f t="shared" si="84"/>
        <v>Asimétrico</v>
      </c>
      <c r="C367" s="10" t="str">
        <f t="shared" si="83"/>
        <v>Calidad Doble</v>
      </c>
      <c r="D367" s="22">
        <v>150</v>
      </c>
      <c r="E367" s="19" t="s">
        <v>34</v>
      </c>
      <c r="H367" s="19" t="s">
        <v>199</v>
      </c>
      <c r="J367" s="28">
        <f t="shared" si="85"/>
        <v>3.4572107732942632</v>
      </c>
      <c r="K367" s="28">
        <f t="shared" si="86"/>
        <v>1.2727636784397074</v>
      </c>
      <c r="L367" s="28">
        <f t="shared" si="87"/>
        <v>1</v>
      </c>
      <c r="M367" s="25">
        <f t="shared" si="88"/>
        <v>4.4002123009593914</v>
      </c>
      <c r="O367" s="24">
        <v>190.70026097074754</v>
      </c>
      <c r="P367" s="24">
        <v>196.23503517721005</v>
      </c>
      <c r="Q367" s="24">
        <v>200.92947699641979</v>
      </c>
      <c r="R367" s="24">
        <v>205.53446949896656</v>
      </c>
      <c r="S367" s="24">
        <v>208.97390585674881</v>
      </c>
    </row>
    <row r="368" spans="1:19" outlineLevel="1">
      <c r="A368" s="10" t="s">
        <v>138</v>
      </c>
      <c r="B368" s="10" t="str">
        <f t="shared" si="84"/>
        <v>Asimétrico</v>
      </c>
      <c r="C368" s="10" t="str">
        <f t="shared" si="83"/>
        <v>Calidad Doble</v>
      </c>
      <c r="D368" s="22">
        <v>200</v>
      </c>
      <c r="E368" s="19" t="s">
        <v>34</v>
      </c>
      <c r="H368" s="19" t="s">
        <v>199</v>
      </c>
      <c r="J368" s="28">
        <f t="shared" si="85"/>
        <v>3.9762260973498145</v>
      </c>
      <c r="K368" s="28">
        <f t="shared" si="86"/>
        <v>1.2727636784397074</v>
      </c>
      <c r="L368" s="28">
        <f t="shared" si="87"/>
        <v>1</v>
      </c>
      <c r="M368" s="25">
        <f t="shared" si="88"/>
        <v>5.0607961539709123</v>
      </c>
      <c r="O368" s="24">
        <v>219.32922351759842</v>
      </c>
      <c r="P368" s="24">
        <v>225.69490819400727</v>
      </c>
      <c r="Q368" s="24">
        <v>231.09410520514169</v>
      </c>
      <c r="R368" s="24">
        <v>236.39042428067182</v>
      </c>
      <c r="S368" s="24">
        <v>240.3462075703774</v>
      </c>
    </row>
    <row r="369" spans="1:19" outlineLevel="1">
      <c r="A369" s="10" t="s">
        <v>138</v>
      </c>
      <c r="B369" s="10" t="str">
        <f t="shared" si="84"/>
        <v>Asimétrico</v>
      </c>
      <c r="C369" s="10" t="str">
        <f t="shared" si="83"/>
        <v>Calidad Doble</v>
      </c>
      <c r="D369" s="22">
        <v>250</v>
      </c>
      <c r="E369" s="19" t="s">
        <v>34</v>
      </c>
      <c r="H369" s="19" t="s">
        <v>199</v>
      </c>
      <c r="J369" s="28">
        <f t="shared" si="85"/>
        <v>4.4318874193766264</v>
      </c>
      <c r="K369" s="28">
        <f t="shared" si="86"/>
        <v>1.2727636784397074</v>
      </c>
      <c r="L369" s="28">
        <f t="shared" si="87"/>
        <v>1</v>
      </c>
      <c r="M369" s="25">
        <f t="shared" si="88"/>
        <v>5.6407453343164571</v>
      </c>
      <c r="O369" s="24">
        <v>244.46356988028481</v>
      </c>
      <c r="P369" s="24">
        <v>251.5587393053581</v>
      </c>
      <c r="Q369" s="24">
        <v>257.57666502752244</v>
      </c>
      <c r="R369" s="24">
        <v>263.47992336977092</v>
      </c>
      <c r="S369" s="24">
        <v>267.88902530869518</v>
      </c>
    </row>
    <row r="370" spans="1:19" outlineLevel="1">
      <c r="A370" s="10" t="s">
        <v>138</v>
      </c>
      <c r="B370" s="10" t="str">
        <f t="shared" si="84"/>
        <v>Asimétrico</v>
      </c>
      <c r="C370" s="10" t="str">
        <f t="shared" si="83"/>
        <v>Calidad Doble</v>
      </c>
      <c r="D370" s="22">
        <v>300</v>
      </c>
      <c r="E370" s="19" t="s">
        <v>34</v>
      </c>
      <c r="H370" s="19" t="s">
        <v>199</v>
      </c>
      <c r="J370" s="28">
        <f t="shared" si="85"/>
        <v>4.8426896939866175</v>
      </c>
      <c r="K370" s="28">
        <f t="shared" si="86"/>
        <v>1.2727636784397074</v>
      </c>
      <c r="L370" s="28">
        <f t="shared" si="87"/>
        <v>1</v>
      </c>
      <c r="M370" s="25">
        <f t="shared" si="88"/>
        <v>6.1635995484604686</v>
      </c>
      <c r="O370" s="24">
        <v>267.12348450876271</v>
      </c>
      <c r="P370" s="24">
        <v>274.87632220533135</v>
      </c>
      <c r="Q370" s="24">
        <v>281.45206389644164</v>
      </c>
      <c r="R370" s="24">
        <v>287.90250941316651</v>
      </c>
      <c r="S370" s="24">
        <v>292.72030158586756</v>
      </c>
    </row>
    <row r="371" spans="1:19" outlineLevel="1">
      <c r="A371" s="10" t="s">
        <v>138</v>
      </c>
      <c r="B371" s="10" t="str">
        <f t="shared" si="84"/>
        <v>Asimétrico</v>
      </c>
      <c r="C371" s="10" t="str">
        <f t="shared" si="83"/>
        <v>Calidad Doble</v>
      </c>
      <c r="D371" s="22">
        <v>350</v>
      </c>
      <c r="E371" s="19" t="s">
        <v>34</v>
      </c>
      <c r="H371" s="19" t="s">
        <v>199</v>
      </c>
      <c r="J371" s="28">
        <f t="shared" si="85"/>
        <v>5.2195873591693909</v>
      </c>
      <c r="K371" s="28">
        <f t="shared" si="86"/>
        <v>1.2727636784397074</v>
      </c>
      <c r="L371" s="28">
        <f t="shared" si="87"/>
        <v>1</v>
      </c>
      <c r="M371" s="25">
        <f t="shared" si="88"/>
        <v>6.643301207193832</v>
      </c>
      <c r="O371" s="24">
        <v>287.91321583345524</v>
      </c>
      <c r="P371" s="24">
        <v>296.26944268171906</v>
      </c>
      <c r="Q371" s="24">
        <v>303.35696229931972</v>
      </c>
      <c r="R371" s="24">
        <v>310.309434170874</v>
      </c>
      <c r="S371" s="24">
        <v>315.50218628029819</v>
      </c>
    </row>
    <row r="372" spans="1:19" outlineLevel="1">
      <c r="A372" s="10" t="s">
        <v>138</v>
      </c>
      <c r="B372" s="10" t="str">
        <f t="shared" si="84"/>
        <v>Asimétrico</v>
      </c>
      <c r="C372" s="10" t="str">
        <f t="shared" si="83"/>
        <v>Calidad Doble</v>
      </c>
      <c r="D372" s="22">
        <v>400</v>
      </c>
      <c r="E372" s="19" t="s">
        <v>34</v>
      </c>
      <c r="H372" s="19" t="s">
        <v>199</v>
      </c>
      <c r="J372" s="28">
        <f t="shared" si="85"/>
        <v>5.5697006648653096</v>
      </c>
      <c r="K372" s="28">
        <f t="shared" si="86"/>
        <v>1.2727636784397074</v>
      </c>
      <c r="L372" s="28">
        <f t="shared" si="87"/>
        <v>1</v>
      </c>
      <c r="M372" s="25">
        <f t="shared" si="88"/>
        <v>7.0889127060220556</v>
      </c>
      <c r="O372" s="24">
        <v>307.22551790114869</v>
      </c>
      <c r="P372" s="24">
        <v>316.14225384786664</v>
      </c>
      <c r="Q372" s="24">
        <v>323.70518172128345</v>
      </c>
      <c r="R372" s="24">
        <v>331.12400327571675</v>
      </c>
      <c r="S372" s="24">
        <v>336.66506866770266</v>
      </c>
    </row>
    <row r="373" spans="1:19" outlineLevel="1">
      <c r="A373" s="10" t="s">
        <v>138</v>
      </c>
      <c r="B373" s="10" t="str">
        <f t="shared" si="84"/>
        <v>Asimétrico</v>
      </c>
      <c r="C373" s="10" t="str">
        <f t="shared" si="83"/>
        <v>Calidad Doble</v>
      </c>
      <c r="D373" s="22">
        <v>500</v>
      </c>
      <c r="E373" s="19" t="s">
        <v>34</v>
      </c>
      <c r="H373" s="19" t="s">
        <v>199</v>
      </c>
      <c r="J373" s="28">
        <f t="shared" si="85"/>
        <v>6.2079684861890678</v>
      </c>
      <c r="K373" s="28">
        <f t="shared" si="86"/>
        <v>1.2727636784397074</v>
      </c>
      <c r="L373" s="28">
        <f t="shared" si="87"/>
        <v>1</v>
      </c>
      <c r="M373" s="25">
        <f t="shared" si="88"/>
        <v>7.90127680611978</v>
      </c>
      <c r="O373" s="24">
        <v>342.4324659518428</v>
      </c>
      <c r="P373" s="24">
        <v>352.3710280196542</v>
      </c>
      <c r="Q373" s="24">
        <v>360.80064043988074</v>
      </c>
      <c r="R373" s="24">
        <v>369.06963247119586</v>
      </c>
      <c r="S373" s="24">
        <v>375.24568418441544</v>
      </c>
    </row>
    <row r="374" spans="1:19" outlineLevel="1">
      <c r="A374" s="10" t="s">
        <v>138</v>
      </c>
      <c r="B374" s="10" t="str">
        <f t="shared" si="84"/>
        <v>Asimétrico</v>
      </c>
      <c r="C374" s="10" t="str">
        <f t="shared" si="83"/>
        <v>Calidad Doble</v>
      </c>
      <c r="D374" s="22">
        <v>750</v>
      </c>
      <c r="E374" s="19" t="s">
        <v>34</v>
      </c>
      <c r="H374" s="19" t="s">
        <v>199</v>
      </c>
      <c r="J374" s="28">
        <f t="shared" si="85"/>
        <v>7.5607534060245989</v>
      </c>
      <c r="K374" s="28">
        <f t="shared" si="86"/>
        <v>1.2727636784397074</v>
      </c>
      <c r="L374" s="28">
        <f t="shared" si="87"/>
        <v>1</v>
      </c>
      <c r="M374" s="25">
        <f t="shared" si="88"/>
        <v>9.6230523168274154</v>
      </c>
      <c r="O374" s="24">
        <v>417.05228353505316</v>
      </c>
      <c r="P374" s="24">
        <v>429.15656808036999</v>
      </c>
      <c r="Q374" s="24">
        <v>439.42308617875995</v>
      </c>
      <c r="R374" s="24">
        <v>449.49398293093338</v>
      </c>
      <c r="S374" s="24">
        <v>457.01586454653648</v>
      </c>
    </row>
    <row r="375" spans="1:19" outlineLevel="1">
      <c r="A375" s="10" t="s">
        <v>138</v>
      </c>
      <c r="B375" s="10" t="str">
        <f t="shared" si="84"/>
        <v>Asimétrico</v>
      </c>
      <c r="C375" s="10" t="str">
        <f t="shared" si="83"/>
        <v>Calidad Doble</v>
      </c>
      <c r="D375" s="22">
        <v>1000</v>
      </c>
      <c r="E375" s="19" t="s">
        <v>34</v>
      </c>
      <c r="H375" s="19" t="s">
        <v>199</v>
      </c>
      <c r="J375" s="28">
        <f t="shared" si="85"/>
        <v>8.6958149155642026</v>
      </c>
      <c r="K375" s="28">
        <f t="shared" si="86"/>
        <v>1.2727636784397074</v>
      </c>
      <c r="L375" s="28">
        <f t="shared" si="87"/>
        <v>1</v>
      </c>
      <c r="M375" s="25">
        <f t="shared" si="88"/>
        <v>11.067717378964367</v>
      </c>
      <c r="O375" s="24">
        <v>479.66244539128235</v>
      </c>
      <c r="P375" s="24">
        <v>493.58389110428868</v>
      </c>
      <c r="Q375" s="24">
        <v>505.39167485501281</v>
      </c>
      <c r="R375" s="24">
        <v>516.97446951683514</v>
      </c>
      <c r="S375" s="24">
        <v>525.62557699693753</v>
      </c>
    </row>
    <row r="376" spans="1:19" s="3" customFormat="1" ht="12">
      <c r="A376" s="10" t="s">
        <v>138</v>
      </c>
      <c r="B376" s="10" t="str">
        <f>+IF(D374="Calidad best effort",C373,B374)</f>
        <v>Asimétrico</v>
      </c>
      <c r="C376" s="10" t="str">
        <f>+IF(D376=2,D374,C374)</f>
        <v>Calidad Doble</v>
      </c>
      <c r="D376" s="23" t="s">
        <v>156</v>
      </c>
      <c r="E376" s="2"/>
      <c r="F376" s="2"/>
      <c r="G376" s="2"/>
      <c r="H376" s="19"/>
      <c r="I376" s="2"/>
      <c r="J376" s="2"/>
      <c r="K376" s="2"/>
      <c r="L376" s="2"/>
      <c r="M376" s="2"/>
      <c r="N376" s="2"/>
      <c r="O376" s="17"/>
      <c r="P376" s="17"/>
      <c r="Q376" s="17"/>
      <c r="R376" s="17"/>
      <c r="S376" s="17"/>
    </row>
    <row r="377" spans="1:19" s="3" customFormat="1">
      <c r="A377" s="10" t="s">
        <v>138</v>
      </c>
      <c r="B377" s="10" t="str">
        <f>+IF(D376="Calidad best effort",C374,B376)</f>
        <v>Asimétrico</v>
      </c>
      <c r="C377" s="10" t="str">
        <f t="shared" ref="C377:C399" si="89">+IF(D377=2,D376,C376)</f>
        <v>Calidad Triple</v>
      </c>
      <c r="D377" s="22">
        <f t="array" ref="D377:D399">vel.SAIB</f>
        <v>2</v>
      </c>
      <c r="E377" s="2"/>
      <c r="F377" s="2"/>
      <c r="G377" s="2"/>
      <c r="H377" s="19"/>
      <c r="I377" s="2"/>
      <c r="J377" s="28">
        <f>INDEX(factor.vel.SAIB,MATCH(D377,vel.SAIB,0))</f>
        <v>0.42371230003293037</v>
      </c>
      <c r="K377" s="28">
        <f>INDEX(factor.calidad.SAIB,MATCH(C377,calidad.SAIB,0))</f>
        <v>1.42</v>
      </c>
      <c r="L377" s="28">
        <f>INDEX(factor.simetria.SAIB,MATCH(B377,simetria.SAIB,0))</f>
        <v>1</v>
      </c>
      <c r="M377" s="25">
        <f>J377*K377*L377</f>
        <v>0.60167146604676114</v>
      </c>
      <c r="N377"/>
      <c r="O377" s="24">
        <f t="array" ref="O377:S399">INDEX(costo.unitario,MATCH($A377:$A399,niveles.desagregacion,0),indice.tiempo)*M377:M399</f>
        <v>26.075765837196709</v>
      </c>
      <c r="P377" s="24">
        <v>26.832573800829287</v>
      </c>
      <c r="Q377" s="24">
        <v>27.474477304216908</v>
      </c>
      <c r="R377" s="24">
        <v>28.104149783778304</v>
      </c>
      <c r="S377" s="24">
        <v>28.57444770901936</v>
      </c>
    </row>
    <row r="378" spans="1:19">
      <c r="A378" s="10" t="s">
        <v>138</v>
      </c>
      <c r="B378" s="10" t="str">
        <f t="shared" ref="B378:B399" si="90">+IF(D377="Calidad best effort",C376,B377)</f>
        <v>Asimétrico</v>
      </c>
      <c r="C378" s="10" t="str">
        <f t="shared" si="89"/>
        <v>Calidad Triple</v>
      </c>
      <c r="D378" s="22">
        <v>3</v>
      </c>
      <c r="E378" s="19" t="s">
        <v>34</v>
      </c>
      <c r="H378" s="19" t="s">
        <v>199</v>
      </c>
      <c r="J378" s="28">
        <f t="shared" ref="J378:J399" si="91">INDEX(factor.vel.SAIB,MATCH(D378,vel.SAIB,0))</f>
        <v>0.51604389145588314</v>
      </c>
      <c r="K378" s="28">
        <f t="shared" ref="K378:K399" si="92">INDEX(factor.calidad.SAIB,MATCH(C378,calidad.SAIB,0))</f>
        <v>1.42</v>
      </c>
      <c r="L378" s="28">
        <f t="shared" ref="L378:L399" si="93">INDEX(factor.simetria.SAIB,MATCH(B378,simetria.SAIB,0))</f>
        <v>1</v>
      </c>
      <c r="M378" s="25">
        <f>J378*K378*L378</f>
        <v>0.73278232586735403</v>
      </c>
      <c r="O378" s="24">
        <v>31.757963302631435</v>
      </c>
      <c r="P378" s="24">
        <v>32.679688082883047</v>
      </c>
      <c r="Q378" s="24">
        <v>33.461469451518248</v>
      </c>
      <c r="R378" s="24">
        <v>34.228354521105054</v>
      </c>
      <c r="S378" s="24">
        <v>34.801135560187845</v>
      </c>
    </row>
    <row r="379" spans="1:19" outlineLevel="1">
      <c r="A379" s="10" t="s">
        <v>138</v>
      </c>
      <c r="B379" s="10" t="str">
        <f t="shared" si="90"/>
        <v>Asimétrico</v>
      </c>
      <c r="C379" s="10" t="str">
        <f t="shared" si="89"/>
        <v>Calidad Triple</v>
      </c>
      <c r="D379" s="22">
        <v>5</v>
      </c>
      <c r="E379" s="19" t="s">
        <v>34</v>
      </c>
      <c r="H379" s="19" t="s">
        <v>199</v>
      </c>
      <c r="J379" s="28">
        <f t="shared" si="91"/>
        <v>0.66152993854355946</v>
      </c>
      <c r="K379" s="28">
        <f t="shared" si="92"/>
        <v>1.42</v>
      </c>
      <c r="L379" s="28">
        <f t="shared" si="93"/>
        <v>1</v>
      </c>
      <c r="M379" s="25">
        <f t="shared" ref="M379:M399" si="94">J379*K379*L379</f>
        <v>0.9393725127318544</v>
      </c>
      <c r="O379" s="24">
        <v>40.711350060917148</v>
      </c>
      <c r="P379" s="24">
        <v>41.892932766050386</v>
      </c>
      <c r="Q379" s="24">
        <v>42.895118412098206</v>
      </c>
      <c r="R379" s="24">
        <v>43.878208109221575</v>
      </c>
      <c r="S379" s="24">
        <v>44.612470856745546</v>
      </c>
    </row>
    <row r="380" spans="1:19" outlineLevel="1">
      <c r="A380" s="10" t="s">
        <v>138</v>
      </c>
      <c r="B380" s="10" t="str">
        <f t="shared" si="90"/>
        <v>Asimétrico</v>
      </c>
      <c r="C380" s="10" t="str">
        <f t="shared" si="89"/>
        <v>Calidad Triple</v>
      </c>
      <c r="D380" s="22">
        <v>10</v>
      </c>
      <c r="E380" s="19" t="s">
        <v>34</v>
      </c>
      <c r="H380" s="19" t="s">
        <v>199</v>
      </c>
      <c r="J380" s="28">
        <f t="shared" si="91"/>
        <v>0.92663838733670956</v>
      </c>
      <c r="K380" s="28">
        <f t="shared" si="92"/>
        <v>1.42</v>
      </c>
      <c r="L380" s="28">
        <f t="shared" si="93"/>
        <v>1</v>
      </c>
      <c r="M380" s="25">
        <f t="shared" si="94"/>
        <v>1.3158265100181274</v>
      </c>
      <c r="O380" s="24">
        <v>57.026443655451395</v>
      </c>
      <c r="P380" s="24">
        <v>58.6815462118076</v>
      </c>
      <c r="Q380" s="24">
        <v>60.085358249264772</v>
      </c>
      <c r="R380" s="24">
        <v>61.462421626857846</v>
      </c>
      <c r="S380" s="24">
        <v>62.49094053220778</v>
      </c>
    </row>
    <row r="381" spans="1:19" outlineLevel="1">
      <c r="A381" s="10" t="s">
        <v>138</v>
      </c>
      <c r="B381" s="10" t="str">
        <f t="shared" si="90"/>
        <v>Asimétrico</v>
      </c>
      <c r="C381" s="10" t="str">
        <f t="shared" si="89"/>
        <v>Calidad Triple</v>
      </c>
      <c r="D381" s="22">
        <v>15</v>
      </c>
      <c r="E381" s="19" t="s">
        <v>34</v>
      </c>
      <c r="H381" s="19" t="s">
        <v>199</v>
      </c>
      <c r="J381" s="28">
        <f t="shared" si="91"/>
        <v>1.1285631295963692</v>
      </c>
      <c r="K381" s="28">
        <f t="shared" si="92"/>
        <v>1.42</v>
      </c>
      <c r="L381" s="28">
        <f t="shared" si="93"/>
        <v>1</v>
      </c>
      <c r="M381" s="25">
        <f t="shared" si="94"/>
        <v>1.6025596440268441</v>
      </c>
      <c r="O381" s="24">
        <v>69.45313576585265</v>
      </c>
      <c r="P381" s="24">
        <v>71.468903455094278</v>
      </c>
      <c r="Q381" s="24">
        <v>73.178621645068247</v>
      </c>
      <c r="R381" s="24">
        <v>74.855762346669977</v>
      </c>
      <c r="S381" s="24">
        <v>76.108406884748007</v>
      </c>
    </row>
    <row r="382" spans="1:19" outlineLevel="1">
      <c r="A382" s="10" t="s">
        <v>138</v>
      </c>
      <c r="B382" s="10" t="str">
        <f t="shared" si="90"/>
        <v>Asimétrico</v>
      </c>
      <c r="C382" s="10" t="str">
        <f t="shared" si="89"/>
        <v>Calidad Triple</v>
      </c>
      <c r="D382" s="22">
        <v>20</v>
      </c>
      <c r="E382" s="19" t="s">
        <v>34</v>
      </c>
      <c r="H382" s="19" t="s">
        <v>199</v>
      </c>
      <c r="J382" s="28">
        <f t="shared" si="91"/>
        <v>1.2979891775970445</v>
      </c>
      <c r="K382" s="28">
        <f t="shared" si="92"/>
        <v>1.42</v>
      </c>
      <c r="L382" s="28">
        <f t="shared" si="93"/>
        <v>1</v>
      </c>
      <c r="M382" s="25">
        <f t="shared" si="94"/>
        <v>1.8431446321878031</v>
      </c>
      <c r="O382" s="24">
        <v>79.879819046097055</v>
      </c>
      <c r="P382" s="24">
        <v>82.198204767347065</v>
      </c>
      <c r="Q382" s="24">
        <v>84.164595170443718</v>
      </c>
      <c r="R382" s="24">
        <v>86.093517375057232</v>
      </c>
      <c r="S382" s="24">
        <v>87.534215738455686</v>
      </c>
    </row>
    <row r="383" spans="1:19" outlineLevel="1">
      <c r="A383" s="10" t="s">
        <v>138</v>
      </c>
      <c r="B383" s="10" t="str">
        <f t="shared" si="90"/>
        <v>Asimétrico</v>
      </c>
      <c r="C383" s="10" t="str">
        <f t="shared" si="89"/>
        <v>Calidad Triple</v>
      </c>
      <c r="D383" s="22">
        <v>30</v>
      </c>
      <c r="E383" s="19" t="s">
        <v>34</v>
      </c>
      <c r="H383" s="19" t="s">
        <v>199</v>
      </c>
      <c r="J383" s="28">
        <f t="shared" si="91"/>
        <v>1.5808353598013152</v>
      </c>
      <c r="K383" s="28">
        <f t="shared" si="92"/>
        <v>1.42</v>
      </c>
      <c r="L383" s="28">
        <f t="shared" si="93"/>
        <v>1</v>
      </c>
      <c r="M383" s="25">
        <f t="shared" si="94"/>
        <v>2.2447862109178676</v>
      </c>
      <c r="O383" s="24">
        <v>97.28651414211015</v>
      </c>
      <c r="P383" s="24">
        <v>100.1101017259415</v>
      </c>
      <c r="Q383" s="24">
        <v>102.50499032288955</v>
      </c>
      <c r="R383" s="24">
        <v>104.85424598694996</v>
      </c>
      <c r="S383" s="24">
        <v>106.60888844081424</v>
      </c>
    </row>
    <row r="384" spans="1:19" outlineLevel="1">
      <c r="A384" s="10" t="s">
        <v>138</v>
      </c>
      <c r="B384" s="10" t="str">
        <f t="shared" si="90"/>
        <v>Asimétrico</v>
      </c>
      <c r="C384" s="10" t="str">
        <f t="shared" si="89"/>
        <v>Calidad Triple</v>
      </c>
      <c r="D384" s="22">
        <v>40</v>
      </c>
      <c r="E384" s="19" t="s">
        <v>34</v>
      </c>
      <c r="H384" s="19" t="s">
        <v>199</v>
      </c>
      <c r="J384" s="28">
        <f t="shared" si="91"/>
        <v>1.8181589800108939</v>
      </c>
      <c r="K384" s="28">
        <f t="shared" si="92"/>
        <v>1.42</v>
      </c>
      <c r="L384" s="28">
        <f t="shared" si="93"/>
        <v>1</v>
      </c>
      <c r="M384" s="25">
        <f t="shared" si="94"/>
        <v>2.5817857516154694</v>
      </c>
      <c r="O384" s="24">
        <v>111.89169588391898</v>
      </c>
      <c r="P384" s="24">
        <v>115.13917582517958</v>
      </c>
      <c r="Q384" s="24">
        <v>117.89359815111619</v>
      </c>
      <c r="R384" s="24">
        <v>120.59553687956779</v>
      </c>
      <c r="S384" s="24">
        <v>122.61359582189981</v>
      </c>
    </row>
    <row r="385" spans="1:19" outlineLevel="1">
      <c r="A385" s="10" t="s">
        <v>138</v>
      </c>
      <c r="B385" s="10" t="str">
        <f t="shared" si="90"/>
        <v>Asimétrico</v>
      </c>
      <c r="C385" s="10" t="str">
        <f t="shared" si="89"/>
        <v>Calidad Triple</v>
      </c>
      <c r="D385" s="22">
        <v>50</v>
      </c>
      <c r="E385" s="19" t="s">
        <v>34</v>
      </c>
      <c r="H385" s="19" t="s">
        <v>199</v>
      </c>
      <c r="J385" s="28">
        <f t="shared" si="91"/>
        <v>2.0265135112179755</v>
      </c>
      <c r="K385" s="28">
        <f t="shared" si="92"/>
        <v>1.42</v>
      </c>
      <c r="L385" s="28">
        <f t="shared" si="93"/>
        <v>1</v>
      </c>
      <c r="M385" s="25">
        <f t="shared" si="94"/>
        <v>2.877649185929525</v>
      </c>
      <c r="O385" s="24">
        <v>124.71408495889392</v>
      </c>
      <c r="P385" s="24">
        <v>128.33371451314474</v>
      </c>
      <c r="Q385" s="24">
        <v>131.4037838087778</v>
      </c>
      <c r="R385" s="24">
        <v>134.41535507393607</v>
      </c>
      <c r="S385" s="24">
        <v>136.66467636983595</v>
      </c>
    </row>
    <row r="386" spans="1:19" outlineLevel="1">
      <c r="A386" s="10" t="s">
        <v>138</v>
      </c>
      <c r="B386" s="10" t="str">
        <f t="shared" si="90"/>
        <v>Asimétrico</v>
      </c>
      <c r="C386" s="10" t="str">
        <f t="shared" si="89"/>
        <v>Calidad Triple</v>
      </c>
      <c r="D386" s="22">
        <v>60</v>
      </c>
      <c r="E386" s="19" t="s">
        <v>34</v>
      </c>
      <c r="H386" s="19" t="s">
        <v>199</v>
      </c>
      <c r="J386" s="28">
        <f t="shared" si="91"/>
        <v>2.2143559090858629</v>
      </c>
      <c r="K386" s="28">
        <f t="shared" si="92"/>
        <v>1.42</v>
      </c>
      <c r="L386" s="28">
        <f t="shared" si="93"/>
        <v>1</v>
      </c>
      <c r="M386" s="25">
        <f t="shared" si="94"/>
        <v>3.1443853909019253</v>
      </c>
      <c r="O386" s="24">
        <v>136.27413261557015</v>
      </c>
      <c r="P386" s="24">
        <v>140.22927431474383</v>
      </c>
      <c r="Q386" s="24">
        <v>143.58391569682982</v>
      </c>
      <c r="R386" s="24">
        <v>146.87463672569106</v>
      </c>
      <c r="S386" s="24">
        <v>149.33245300741669</v>
      </c>
    </row>
    <row r="387" spans="1:19" outlineLevel="1">
      <c r="A387" s="10" t="s">
        <v>138</v>
      </c>
      <c r="B387" s="10" t="str">
        <f t="shared" si="90"/>
        <v>Asimétrico</v>
      </c>
      <c r="C387" s="10" t="str">
        <f t="shared" si="89"/>
        <v>Calidad Triple</v>
      </c>
      <c r="D387" s="22">
        <v>70</v>
      </c>
      <c r="E387" s="19" t="s">
        <v>34</v>
      </c>
      <c r="H387" s="19" t="s">
        <v>199</v>
      </c>
      <c r="J387" s="28">
        <f t="shared" si="91"/>
        <v>2.3866951719245444</v>
      </c>
      <c r="K387" s="28">
        <f t="shared" si="92"/>
        <v>1.42</v>
      </c>
      <c r="L387" s="28">
        <f t="shared" si="93"/>
        <v>1</v>
      </c>
      <c r="M387" s="25">
        <f t="shared" si="94"/>
        <v>3.3891071441328529</v>
      </c>
      <c r="O387" s="24">
        <v>146.88009864956845</v>
      </c>
      <c r="P387" s="24">
        <v>151.14306177982343</v>
      </c>
      <c r="Q387" s="24">
        <v>154.75878875366305</v>
      </c>
      <c r="R387" s="24">
        <v>158.30562057031349</v>
      </c>
      <c r="S387" s="24">
        <v>160.95472418956581</v>
      </c>
    </row>
    <row r="388" spans="1:19" outlineLevel="1">
      <c r="A388" s="10" t="s">
        <v>138</v>
      </c>
      <c r="B388" s="10" t="str">
        <f t="shared" si="90"/>
        <v>Asimétrico</v>
      </c>
      <c r="C388" s="10" t="str">
        <f t="shared" si="89"/>
        <v>Calidad Triple</v>
      </c>
      <c r="D388" s="22">
        <v>80</v>
      </c>
      <c r="E388" s="19" t="s">
        <v>34</v>
      </c>
      <c r="H388" s="19" t="s">
        <v>199</v>
      </c>
      <c r="J388" s="28">
        <f t="shared" si="91"/>
        <v>2.5467870870187617</v>
      </c>
      <c r="K388" s="28">
        <f t="shared" si="92"/>
        <v>1.42</v>
      </c>
      <c r="L388" s="28">
        <f t="shared" si="93"/>
        <v>1</v>
      </c>
      <c r="M388" s="25">
        <f t="shared" si="94"/>
        <v>3.6164376635666415</v>
      </c>
      <c r="O388" s="24">
        <v>156.7323481360732</v>
      </c>
      <c r="P388" s="24">
        <v>161.2812572637587</v>
      </c>
      <c r="Q388" s="24">
        <v>165.13951569386009</v>
      </c>
      <c r="R388" s="24">
        <v>168.92425769892677</v>
      </c>
      <c r="S388" s="24">
        <v>171.75105475665333</v>
      </c>
    </row>
    <row r="389" spans="1:19" outlineLevel="1">
      <c r="A389" s="10" t="s">
        <v>138</v>
      </c>
      <c r="B389" s="10" t="str">
        <f t="shared" si="90"/>
        <v>Asimétrico</v>
      </c>
      <c r="C389" s="10" t="str">
        <f t="shared" si="89"/>
        <v>Calidad Triple</v>
      </c>
      <c r="D389" s="22">
        <v>100</v>
      </c>
      <c r="E389" s="19" t="s">
        <v>34</v>
      </c>
      <c r="H389" s="19" t="s">
        <v>199</v>
      </c>
      <c r="J389" s="28">
        <f t="shared" si="91"/>
        <v>2.8386397992589538</v>
      </c>
      <c r="K389" s="28">
        <f t="shared" si="92"/>
        <v>1.42</v>
      </c>
      <c r="L389" s="28">
        <f t="shared" si="93"/>
        <v>1</v>
      </c>
      <c r="M389" s="25">
        <f t="shared" si="94"/>
        <v>4.0308685149477146</v>
      </c>
      <c r="O389" s="24">
        <v>174.69331595016439</v>
      </c>
      <c r="P389" s="24">
        <v>179.76351383159619</v>
      </c>
      <c r="Q389" s="24">
        <v>184.06391491001247</v>
      </c>
      <c r="R389" s="24">
        <v>188.28237484342043</v>
      </c>
      <c r="S389" s="24">
        <v>191.43311275684522</v>
      </c>
    </row>
    <row r="390" spans="1:19" outlineLevel="1">
      <c r="A390" s="10" t="s">
        <v>138</v>
      </c>
      <c r="B390" s="10" t="str">
        <f t="shared" si="90"/>
        <v>Asimétrico</v>
      </c>
      <c r="C390" s="10" t="str">
        <f t="shared" si="89"/>
        <v>Calidad Triple</v>
      </c>
      <c r="D390" s="22">
        <v>120</v>
      </c>
      <c r="E390" s="19" t="s">
        <v>34</v>
      </c>
      <c r="H390" s="19" t="s">
        <v>199</v>
      </c>
      <c r="J390" s="28">
        <f t="shared" si="91"/>
        <v>3.1017601306183762</v>
      </c>
      <c r="K390" s="28">
        <f t="shared" si="92"/>
        <v>1.42</v>
      </c>
      <c r="L390" s="28">
        <f t="shared" si="93"/>
        <v>1</v>
      </c>
      <c r="M390" s="25">
        <f t="shared" si="94"/>
        <v>4.4044993854780943</v>
      </c>
      <c r="O390" s="24">
        <v>190.88605840064474</v>
      </c>
      <c r="P390" s="24">
        <v>196.42622508437702</v>
      </c>
      <c r="Q390" s="24">
        <v>201.12524065309486</v>
      </c>
      <c r="R390" s="24">
        <v>205.73471975554091</v>
      </c>
      <c r="S390" s="24">
        <v>209.17750712308225</v>
      </c>
    </row>
    <row r="391" spans="1:19" outlineLevel="1">
      <c r="A391" s="10" t="s">
        <v>138</v>
      </c>
      <c r="B391" s="10" t="str">
        <f t="shared" si="90"/>
        <v>Asimétrico</v>
      </c>
      <c r="C391" s="10" t="str">
        <f t="shared" si="89"/>
        <v>Calidad Triple</v>
      </c>
      <c r="D391" s="22">
        <v>150</v>
      </c>
      <c r="E391" s="19" t="s">
        <v>34</v>
      </c>
      <c r="H391" s="19" t="s">
        <v>199</v>
      </c>
      <c r="J391" s="28">
        <f t="shared" si="91"/>
        <v>3.4572107732942632</v>
      </c>
      <c r="K391" s="28">
        <f t="shared" si="92"/>
        <v>1.42</v>
      </c>
      <c r="L391" s="28">
        <f t="shared" si="93"/>
        <v>1</v>
      </c>
      <c r="M391" s="25">
        <f t="shared" si="94"/>
        <v>4.9092392980778534</v>
      </c>
      <c r="O391" s="24">
        <v>212.76091953726305</v>
      </c>
      <c r="P391" s="24">
        <v>218.93596955347002</v>
      </c>
      <c r="Q391" s="24">
        <v>224.173475538438</v>
      </c>
      <c r="R391" s="24">
        <v>229.31118449760058</v>
      </c>
      <c r="S391" s="24">
        <v>233.14850301225061</v>
      </c>
    </row>
    <row r="392" spans="1:19" outlineLevel="1">
      <c r="A392" s="10" t="s">
        <v>138</v>
      </c>
      <c r="B392" s="10" t="str">
        <f t="shared" si="90"/>
        <v>Asimétrico</v>
      </c>
      <c r="C392" s="10" t="str">
        <f t="shared" si="89"/>
        <v>Calidad Triple</v>
      </c>
      <c r="D392" s="22">
        <v>200</v>
      </c>
      <c r="E392" s="19" t="s">
        <v>34</v>
      </c>
      <c r="H392" s="19" t="s">
        <v>199</v>
      </c>
      <c r="J392" s="28">
        <f t="shared" si="91"/>
        <v>3.9762260973498145</v>
      </c>
      <c r="K392" s="28">
        <f t="shared" si="92"/>
        <v>1.42</v>
      </c>
      <c r="L392" s="28">
        <f t="shared" si="93"/>
        <v>1</v>
      </c>
      <c r="M392" s="25">
        <f t="shared" si="94"/>
        <v>5.6462410582367362</v>
      </c>
      <c r="O392" s="24">
        <v>244.7017483848974</v>
      </c>
      <c r="P392" s="24">
        <v>251.80383056529232</v>
      </c>
      <c r="Q392" s="24">
        <v>257.82761949460064</v>
      </c>
      <c r="R392" s="24">
        <v>263.73662932466789</v>
      </c>
      <c r="S392" s="24">
        <v>268.15002700919968</v>
      </c>
    </row>
    <row r="393" spans="1:19" outlineLevel="1">
      <c r="A393" s="10" t="s">
        <v>138</v>
      </c>
      <c r="B393" s="10" t="str">
        <f t="shared" si="90"/>
        <v>Asimétrico</v>
      </c>
      <c r="C393" s="10" t="str">
        <f t="shared" si="89"/>
        <v>Calidad Triple</v>
      </c>
      <c r="D393" s="22">
        <v>250</v>
      </c>
      <c r="E393" s="19" t="s">
        <v>34</v>
      </c>
      <c r="H393" s="19" t="s">
        <v>199</v>
      </c>
      <c r="J393" s="28">
        <f t="shared" si="91"/>
        <v>4.4318874193766264</v>
      </c>
      <c r="K393" s="28">
        <f t="shared" si="92"/>
        <v>1.42</v>
      </c>
      <c r="L393" s="28">
        <f t="shared" si="93"/>
        <v>1</v>
      </c>
      <c r="M393" s="25">
        <f t="shared" si="94"/>
        <v>6.2932801355148094</v>
      </c>
      <c r="O393" s="24">
        <v>272.7436955582865</v>
      </c>
      <c r="P393" s="24">
        <v>280.65965101354846</v>
      </c>
      <c r="Q393" s="24">
        <v>287.37374465892128</v>
      </c>
      <c r="R393" s="24">
        <v>293.95990592985663</v>
      </c>
      <c r="S393" s="24">
        <v>298.87906324030706</v>
      </c>
    </row>
    <row r="394" spans="1:19" outlineLevel="1">
      <c r="A394" s="10" t="s">
        <v>138</v>
      </c>
      <c r="B394" s="10" t="str">
        <f t="shared" si="90"/>
        <v>Asimétrico</v>
      </c>
      <c r="C394" s="10" t="str">
        <f t="shared" si="89"/>
        <v>Calidad Triple</v>
      </c>
      <c r="D394" s="22">
        <v>300</v>
      </c>
      <c r="E394" s="19" t="s">
        <v>34</v>
      </c>
      <c r="H394" s="19" t="s">
        <v>199</v>
      </c>
      <c r="J394" s="28">
        <f t="shared" si="91"/>
        <v>4.8426896939866175</v>
      </c>
      <c r="K394" s="28">
        <f t="shared" si="92"/>
        <v>1.42</v>
      </c>
      <c r="L394" s="28">
        <f t="shared" si="93"/>
        <v>1</v>
      </c>
      <c r="M394" s="25">
        <f t="shared" si="94"/>
        <v>6.8766193654609964</v>
      </c>
      <c r="O394" s="24">
        <v>298.02496286462946</v>
      </c>
      <c r="P394" s="24">
        <v>306.674667217148</v>
      </c>
      <c r="Q394" s="24">
        <v>314.01110630600039</v>
      </c>
      <c r="R394" s="24">
        <v>321.20775466178799</v>
      </c>
      <c r="S394" s="24">
        <v>326.58288046174982</v>
      </c>
    </row>
    <row r="395" spans="1:19" outlineLevel="1">
      <c r="A395" s="10" t="s">
        <v>138</v>
      </c>
      <c r="B395" s="10" t="str">
        <f t="shared" si="90"/>
        <v>Asimétrico</v>
      </c>
      <c r="C395" s="10" t="str">
        <f t="shared" si="89"/>
        <v>Calidad Triple</v>
      </c>
      <c r="D395" s="22">
        <v>350</v>
      </c>
      <c r="E395" s="19" t="s">
        <v>34</v>
      </c>
      <c r="H395" s="19" t="s">
        <v>199</v>
      </c>
      <c r="J395" s="28">
        <f t="shared" si="91"/>
        <v>5.2195873591693909</v>
      </c>
      <c r="K395" s="28">
        <f t="shared" si="92"/>
        <v>1.42</v>
      </c>
      <c r="L395" s="28">
        <f t="shared" si="93"/>
        <v>1</v>
      </c>
      <c r="M395" s="25">
        <f t="shared" si="94"/>
        <v>7.4118140500205349</v>
      </c>
      <c r="O395" s="24">
        <v>321.21969962617345</v>
      </c>
      <c r="P395" s="24">
        <v>330.54259461880957</v>
      </c>
      <c r="Q395" s="24">
        <v>338.45001531872362</v>
      </c>
      <c r="R395" s="24">
        <v>346.20676562896966</v>
      </c>
      <c r="S395" s="24">
        <v>352.00022762061127</v>
      </c>
    </row>
    <row r="396" spans="1:19" outlineLevel="1">
      <c r="A396" s="10" t="s">
        <v>138</v>
      </c>
      <c r="B396" s="10" t="str">
        <f t="shared" si="90"/>
        <v>Asimétrico</v>
      </c>
      <c r="C396" s="10" t="str">
        <f t="shared" si="89"/>
        <v>Calidad Triple</v>
      </c>
      <c r="D396" s="22">
        <v>400</v>
      </c>
      <c r="E396" s="19" t="s">
        <v>34</v>
      </c>
      <c r="H396" s="19" t="s">
        <v>199</v>
      </c>
      <c r="J396" s="28">
        <f t="shared" si="91"/>
        <v>5.5697006648653096</v>
      </c>
      <c r="K396" s="28">
        <f t="shared" si="92"/>
        <v>1.42</v>
      </c>
      <c r="L396" s="28">
        <f t="shared" si="93"/>
        <v>1</v>
      </c>
      <c r="M396" s="25">
        <f t="shared" si="94"/>
        <v>7.9089749441087394</v>
      </c>
      <c r="O396" s="24">
        <v>342.76609460952449</v>
      </c>
      <c r="P396" s="24">
        <v>352.71433972275844</v>
      </c>
      <c r="Q396" s="24">
        <v>361.1521650332806</v>
      </c>
      <c r="R396" s="24">
        <v>369.42921346399152</v>
      </c>
      <c r="S396" s="24">
        <v>375.61128244498718</v>
      </c>
    </row>
    <row r="397" spans="1:19" outlineLevel="1">
      <c r="A397" s="10" t="s">
        <v>138</v>
      </c>
      <c r="B397" s="10" t="str">
        <f t="shared" si="90"/>
        <v>Asimétrico</v>
      </c>
      <c r="C397" s="10" t="str">
        <f t="shared" si="89"/>
        <v>Calidad Triple</v>
      </c>
      <c r="D397" s="22">
        <v>500</v>
      </c>
      <c r="E397" s="19" t="s">
        <v>34</v>
      </c>
      <c r="H397" s="19" t="s">
        <v>199</v>
      </c>
      <c r="J397" s="28">
        <f t="shared" si="91"/>
        <v>6.2079684861890678</v>
      </c>
      <c r="K397" s="28">
        <f t="shared" si="92"/>
        <v>1.42</v>
      </c>
      <c r="L397" s="28">
        <f t="shared" si="93"/>
        <v>1</v>
      </c>
      <c r="M397" s="25">
        <f t="shared" si="94"/>
        <v>8.8153152503884762</v>
      </c>
      <c r="O397" s="24">
        <v>382.04586592832385</v>
      </c>
      <c r="P397" s="24">
        <v>393.13414443230602</v>
      </c>
      <c r="Q397" s="24">
        <v>402.53891441395399</v>
      </c>
      <c r="R397" s="24">
        <v>411.76448305907911</v>
      </c>
      <c r="S397" s="24">
        <v>418.65499508525744</v>
      </c>
    </row>
    <row r="398" spans="1:19" outlineLevel="1">
      <c r="A398" s="10" t="s">
        <v>138</v>
      </c>
      <c r="B398" s="10" t="str">
        <f t="shared" si="90"/>
        <v>Asimétrico</v>
      </c>
      <c r="C398" s="10" t="str">
        <f t="shared" si="89"/>
        <v>Calidad Triple</v>
      </c>
      <c r="D398" s="22">
        <v>750</v>
      </c>
      <c r="E398" s="19" t="s">
        <v>34</v>
      </c>
      <c r="H398" s="19" t="s">
        <v>199</v>
      </c>
      <c r="J398" s="28">
        <f t="shared" si="91"/>
        <v>7.5607534060245989</v>
      </c>
      <c r="K398" s="28">
        <f t="shared" si="92"/>
        <v>1.42</v>
      </c>
      <c r="L398" s="28">
        <f t="shared" si="93"/>
        <v>1</v>
      </c>
      <c r="M398" s="25">
        <f t="shared" si="94"/>
        <v>10.73626983655493</v>
      </c>
      <c r="O398" s="24">
        <v>465.29788102201059</v>
      </c>
      <c r="P398" s="24">
        <v>478.802417917203</v>
      </c>
      <c r="Q398" s="24">
        <v>490.25659118335528</v>
      </c>
      <c r="R398" s="24">
        <v>501.49251316190953</v>
      </c>
      <c r="S398" s="24">
        <v>509.88454388614451</v>
      </c>
    </row>
    <row r="399" spans="1:19" outlineLevel="1">
      <c r="A399" s="10" t="s">
        <v>138</v>
      </c>
      <c r="B399" s="10" t="str">
        <f t="shared" si="90"/>
        <v>Asimétrico</v>
      </c>
      <c r="C399" s="10" t="str">
        <f t="shared" si="89"/>
        <v>Calidad Triple</v>
      </c>
      <c r="D399" s="22">
        <v>1000</v>
      </c>
      <c r="E399" s="19" t="s">
        <v>34</v>
      </c>
      <c r="H399" s="19" t="s">
        <v>199</v>
      </c>
      <c r="J399" s="28">
        <f t="shared" si="91"/>
        <v>8.6958149155642026</v>
      </c>
      <c r="K399" s="28">
        <f t="shared" si="92"/>
        <v>1.42</v>
      </c>
      <c r="L399" s="28">
        <f t="shared" si="93"/>
        <v>1</v>
      </c>
      <c r="M399" s="25">
        <f t="shared" si="94"/>
        <v>12.348057180101167</v>
      </c>
      <c r="O399" s="24">
        <v>535.15093492502308</v>
      </c>
      <c r="P399" s="24">
        <v>550.68284650243652</v>
      </c>
      <c r="Q399" s="24">
        <v>563.85658268776137</v>
      </c>
      <c r="R399" s="24">
        <v>576.77930251266309</v>
      </c>
      <c r="S399" s="24">
        <v>586.43119062814208</v>
      </c>
    </row>
    <row r="400" spans="1:19" s="3" customFormat="1" ht="12">
      <c r="A400" s="124"/>
      <c r="B400" s="124"/>
      <c r="C400" s="125"/>
      <c r="D400" s="2"/>
      <c r="E400" s="2"/>
      <c r="F400" s="2"/>
      <c r="G400" s="2"/>
      <c r="H400" s="19" t="s">
        <v>199</v>
      </c>
      <c r="I400" s="2"/>
      <c r="J400" s="2"/>
      <c r="K400" s="2"/>
      <c r="L400" s="2"/>
      <c r="M400" s="2"/>
      <c r="N400" s="2"/>
      <c r="O400" s="17"/>
      <c r="P400" s="17"/>
      <c r="Q400" s="17"/>
      <c r="R400" s="17"/>
      <c r="S400" s="17"/>
    </row>
    <row r="401" spans="1:19" s="3" customFormat="1" ht="15.6">
      <c r="A401" s="124"/>
      <c r="B401" s="15" t="s">
        <v>201</v>
      </c>
      <c r="C401" s="124"/>
      <c r="D401" s="2"/>
      <c r="E401" s="2"/>
      <c r="F401" s="2"/>
      <c r="G401" s="2"/>
      <c r="H401" s="2"/>
      <c r="I401" s="2"/>
      <c r="J401" s="2"/>
      <c r="K401" s="2"/>
      <c r="L401" s="2"/>
      <c r="M401" s="2"/>
      <c r="N401" s="2"/>
      <c r="O401" s="2"/>
      <c r="P401" s="2"/>
      <c r="Q401" s="2"/>
      <c r="R401" s="2"/>
    </row>
    <row r="402" spans="1:19" s="3" customFormat="1">
      <c r="A402" s="124"/>
      <c r="B402" s="124"/>
      <c r="C402" s="124" t="s">
        <v>198</v>
      </c>
      <c r="D402" s="2"/>
      <c r="E402" s="2"/>
      <c r="F402" s="2"/>
      <c r="G402" s="2"/>
      <c r="I402" s="2"/>
      <c r="J402" s="2"/>
      <c r="K402" s="2"/>
      <c r="L402" s="2"/>
      <c r="M402" s="2"/>
      <c r="N402" s="2"/>
    </row>
    <row r="403" spans="1:19" s="3" customFormat="1" ht="12">
      <c r="A403" s="124"/>
      <c r="B403" s="124"/>
      <c r="C403" s="125" t="s">
        <v>147</v>
      </c>
      <c r="D403" s="2"/>
      <c r="E403" s="2"/>
      <c r="F403" s="2"/>
      <c r="G403" s="2"/>
      <c r="I403" s="2"/>
      <c r="J403" s="2"/>
      <c r="K403" s="2"/>
      <c r="L403" s="2"/>
      <c r="M403" s="2"/>
      <c r="N403" s="2"/>
    </row>
    <row r="404" spans="1:19" s="3" customFormat="1" ht="12">
      <c r="A404" s="124"/>
      <c r="B404" s="124"/>
      <c r="C404" s="125"/>
      <c r="D404" s="23" t="s">
        <v>153</v>
      </c>
      <c r="E404" s="2"/>
      <c r="F404" s="2"/>
      <c r="G404" s="2"/>
      <c r="H404" s="16"/>
      <c r="I404" s="2"/>
      <c r="J404" s="2"/>
      <c r="K404" s="2"/>
      <c r="L404" s="2"/>
      <c r="M404" s="2"/>
      <c r="N404" s="2"/>
      <c r="O404" s="17"/>
      <c r="P404" s="17"/>
      <c r="Q404" s="17"/>
      <c r="R404" s="17"/>
      <c r="S404" s="17"/>
    </row>
    <row r="405" spans="1:19" s="3" customFormat="1">
      <c r="A405" s="10" t="s">
        <v>136</v>
      </c>
      <c r="B405" s="10" t="str">
        <f t="shared" ref="B405:B427" si="95">+IF(D404="Calidad best effort",C403,B404)</f>
        <v>Simétrico</v>
      </c>
      <c r="C405" s="10" t="str">
        <f t="shared" ref="C405:C427" si="96">+IF(D405=2,D404,C404)</f>
        <v>Calidad Best Effort</v>
      </c>
      <c r="D405" s="22">
        <f t="array" ref="D405:D427">vel.SAIB</f>
        <v>2</v>
      </c>
      <c r="E405" s="2"/>
      <c r="F405" s="2"/>
      <c r="G405" s="2"/>
      <c r="H405" s="16"/>
      <c r="I405" s="2"/>
      <c r="J405" s="28">
        <f>INDEX(factor.vel.SAIB,MATCH(D405,vel.SAIB,0))</f>
        <v>0.42371230003293037</v>
      </c>
      <c r="K405" s="28">
        <f>INDEX(factor.calidad.SAIB,MATCH(C405,calidad.SAIB,0))</f>
        <v>1</v>
      </c>
      <c r="L405" s="28">
        <f>INDEX(factor.simetria.SAIB,MATCH(B405,simetria.SAIB,0))</f>
        <v>1.785512716845804</v>
      </c>
      <c r="M405" s="25">
        <f>J405*K405*L405</f>
        <v>0.75654369999278193</v>
      </c>
      <c r="N405"/>
      <c r="O405" s="24">
        <f t="array" ref="O405:S427">INDEX(costo.unitario,MATCH($A405:$A427,niveles.desagregacion,0),indice.tiempo)*M405:M427</f>
        <v>22.680448102459941</v>
      </c>
      <c r="P405" s="24">
        <v>23.515061499403835</v>
      </c>
      <c r="Q405" s="24">
        <v>24.253602633277929</v>
      </c>
      <c r="R405" s="24">
        <v>24.984680934882356</v>
      </c>
      <c r="S405" s="24">
        <v>25.575937214610278</v>
      </c>
    </row>
    <row r="406" spans="1:19">
      <c r="A406" s="10" t="s">
        <v>136</v>
      </c>
      <c r="B406" s="10" t="str">
        <f t="shared" si="95"/>
        <v>Simétrico</v>
      </c>
      <c r="C406" s="10" t="str">
        <f t="shared" si="96"/>
        <v>Calidad Best Effort</v>
      </c>
      <c r="D406" s="22">
        <v>3</v>
      </c>
      <c r="E406" s="19" t="s">
        <v>34</v>
      </c>
      <c r="H406" s="19" t="s">
        <v>199</v>
      </c>
      <c r="J406" s="28">
        <f t="shared" ref="J406:J427" si="97">INDEX(factor.vel.SAIB,MATCH(D406,vel.SAIB,0))</f>
        <v>0.51604389145588314</v>
      </c>
      <c r="K406" s="28">
        <f t="shared" ref="K406:K427" si="98">INDEX(factor.calidad.SAIB,MATCH(C406,calidad.SAIB,0))</f>
        <v>1</v>
      </c>
      <c r="L406" s="28">
        <f t="shared" ref="L406:L427" si="99">INDEX(factor.simetria.SAIB,MATCH(B406,simetria.SAIB,0))</f>
        <v>1.785512716845804</v>
      </c>
      <c r="M406" s="25">
        <f>J406*K406*L406</f>
        <v>0.92140293064507506</v>
      </c>
      <c r="O406" s="24">
        <v>27.622768321445946</v>
      </c>
      <c r="P406" s="24">
        <v>28.639253198535108</v>
      </c>
      <c r="Q406" s="24">
        <v>29.538730605008812</v>
      </c>
      <c r="R406" s="24">
        <v>30.429118945610647</v>
      </c>
      <c r="S406" s="24">
        <v>31.149216500991528</v>
      </c>
    </row>
    <row r="407" spans="1:19" outlineLevel="1">
      <c r="A407" s="10" t="s">
        <v>136</v>
      </c>
      <c r="B407" s="10" t="str">
        <f t="shared" si="95"/>
        <v>Simétrico</v>
      </c>
      <c r="C407" s="10" t="str">
        <f t="shared" si="96"/>
        <v>Calidad Best Effort</v>
      </c>
      <c r="D407" s="22">
        <v>5</v>
      </c>
      <c r="E407" s="19" t="s">
        <v>34</v>
      </c>
      <c r="H407" s="19" t="s">
        <v>199</v>
      </c>
      <c r="J407" s="28">
        <f t="shared" si="97"/>
        <v>0.66152993854355946</v>
      </c>
      <c r="K407" s="28">
        <f t="shared" si="98"/>
        <v>1</v>
      </c>
      <c r="L407" s="28">
        <f t="shared" si="99"/>
        <v>1.785512716845804</v>
      </c>
      <c r="M407" s="25">
        <f t="shared" ref="M407:M427" si="100">J407*K407*L407</f>
        <v>1.1811701178437486</v>
      </c>
      <c r="O407" s="24">
        <v>35.410337245802495</v>
      </c>
      <c r="P407" s="24">
        <v>36.713395356565421</v>
      </c>
      <c r="Q407" s="24">
        <v>37.866458580988336</v>
      </c>
      <c r="R407" s="24">
        <v>39.00787029807401</v>
      </c>
      <c r="S407" s="24">
        <v>39.930981877231623</v>
      </c>
    </row>
    <row r="408" spans="1:19" outlineLevel="1">
      <c r="A408" s="10" t="s">
        <v>136</v>
      </c>
      <c r="B408" s="10" t="str">
        <f t="shared" si="95"/>
        <v>Simétrico</v>
      </c>
      <c r="C408" s="10" t="str">
        <f t="shared" si="96"/>
        <v>Calidad Best Effort</v>
      </c>
      <c r="D408" s="22">
        <v>10</v>
      </c>
      <c r="E408" s="19" t="s">
        <v>34</v>
      </c>
      <c r="H408" s="19" t="s">
        <v>199</v>
      </c>
      <c r="J408" s="28">
        <f t="shared" si="97"/>
        <v>0.92663838733670956</v>
      </c>
      <c r="K408" s="28">
        <f t="shared" si="98"/>
        <v>1</v>
      </c>
      <c r="L408" s="28">
        <f t="shared" si="99"/>
        <v>1.785512716845804</v>
      </c>
      <c r="M408" s="25">
        <f t="shared" si="100"/>
        <v>1.6545246245071827</v>
      </c>
      <c r="O408" s="24">
        <v>49.601047342982575</v>
      </c>
      <c r="P408" s="24">
        <v>51.426306633622929</v>
      </c>
      <c r="Q408" s="24">
        <v>53.041460513323209</v>
      </c>
      <c r="R408" s="24">
        <v>54.640293538380398</v>
      </c>
      <c r="S408" s="24">
        <v>55.933342537682989</v>
      </c>
    </row>
    <row r="409" spans="1:19" outlineLevel="1">
      <c r="A409" s="10" t="s">
        <v>136</v>
      </c>
      <c r="B409" s="10" t="str">
        <f t="shared" si="95"/>
        <v>Simétrico</v>
      </c>
      <c r="C409" s="10" t="str">
        <f t="shared" si="96"/>
        <v>Calidad Best Effort</v>
      </c>
      <c r="D409" s="22">
        <v>15</v>
      </c>
      <c r="E409" s="19" t="s">
        <v>34</v>
      </c>
      <c r="H409" s="19" t="s">
        <v>199</v>
      </c>
      <c r="J409" s="28">
        <f t="shared" si="97"/>
        <v>1.1285631295963692</v>
      </c>
      <c r="K409" s="28">
        <f t="shared" si="98"/>
        <v>1</v>
      </c>
      <c r="L409" s="28">
        <f t="shared" si="99"/>
        <v>1.785512716845804</v>
      </c>
      <c r="M409" s="25">
        <f t="shared" si="100"/>
        <v>2.0150638196576165</v>
      </c>
      <c r="O409" s="24">
        <v>60.409663559851616</v>
      </c>
      <c r="P409" s="24">
        <v>62.632667015698544</v>
      </c>
      <c r="Q409" s="24">
        <v>64.599780770281129</v>
      </c>
      <c r="R409" s="24">
        <v>66.547017175678306</v>
      </c>
      <c r="S409" s="24">
        <v>68.121835837754873</v>
      </c>
    </row>
    <row r="410" spans="1:19" outlineLevel="1">
      <c r="A410" s="10" t="s">
        <v>136</v>
      </c>
      <c r="B410" s="10" t="str">
        <f t="shared" si="95"/>
        <v>Simétrico</v>
      </c>
      <c r="C410" s="10" t="str">
        <f t="shared" si="96"/>
        <v>Calidad Best Effort</v>
      </c>
      <c r="D410" s="22">
        <v>20</v>
      </c>
      <c r="E410" s="19" t="s">
        <v>34</v>
      </c>
      <c r="H410" s="19" t="s">
        <v>199</v>
      </c>
      <c r="J410" s="28">
        <f t="shared" si="97"/>
        <v>1.2979891775970445</v>
      </c>
      <c r="K410" s="28">
        <f t="shared" si="98"/>
        <v>1</v>
      </c>
      <c r="L410" s="28">
        <f t="shared" si="99"/>
        <v>1.785512716845804</v>
      </c>
      <c r="M410" s="25">
        <f t="shared" si="100"/>
        <v>2.3175761829277497</v>
      </c>
      <c r="O410" s="24">
        <v>69.478691503070522</v>
      </c>
      <c r="P410" s="24">
        <v>72.035424353701686</v>
      </c>
      <c r="Q410" s="24">
        <v>74.297851946444027</v>
      </c>
      <c r="R410" s="24">
        <v>76.537418094004124</v>
      </c>
      <c r="S410" s="24">
        <v>78.348657116835142</v>
      </c>
    </row>
    <row r="411" spans="1:19" outlineLevel="1">
      <c r="A411" s="10" t="s">
        <v>136</v>
      </c>
      <c r="B411" s="10" t="str">
        <f t="shared" si="95"/>
        <v>Simétrico</v>
      </c>
      <c r="C411" s="10" t="str">
        <f t="shared" si="96"/>
        <v>Calidad Best Effort</v>
      </c>
      <c r="D411" s="22">
        <v>30</v>
      </c>
      <c r="E411" s="19" t="s">
        <v>34</v>
      </c>
      <c r="H411" s="19" t="s">
        <v>199</v>
      </c>
      <c r="J411" s="28">
        <f t="shared" si="97"/>
        <v>1.5808353598013152</v>
      </c>
      <c r="K411" s="28">
        <f t="shared" si="98"/>
        <v>1</v>
      </c>
      <c r="L411" s="28">
        <f t="shared" si="99"/>
        <v>1.785512716845804</v>
      </c>
      <c r="M411" s="25">
        <f t="shared" si="100"/>
        <v>2.8226016381647603</v>
      </c>
      <c r="O411" s="24">
        <v>84.618865994026578</v>
      </c>
      <c r="P411" s="24">
        <v>87.73273918003099</v>
      </c>
      <c r="Q411" s="24">
        <v>90.488174740917898</v>
      </c>
      <c r="R411" s="24">
        <v>93.215767095140222</v>
      </c>
      <c r="S411" s="24">
        <v>95.421695111923853</v>
      </c>
    </row>
    <row r="412" spans="1:19" outlineLevel="1">
      <c r="A412" s="10" t="s">
        <v>136</v>
      </c>
      <c r="B412" s="10" t="str">
        <f t="shared" si="95"/>
        <v>Simétrico</v>
      </c>
      <c r="C412" s="10" t="str">
        <f t="shared" si="96"/>
        <v>Calidad Best Effort</v>
      </c>
      <c r="D412" s="22">
        <v>40</v>
      </c>
      <c r="E412" s="19" t="s">
        <v>34</v>
      </c>
      <c r="H412" s="19" t="s">
        <v>199</v>
      </c>
      <c r="J412" s="28">
        <f t="shared" si="97"/>
        <v>1.8181589800108939</v>
      </c>
      <c r="K412" s="28">
        <f t="shared" si="98"/>
        <v>1</v>
      </c>
      <c r="L412" s="28">
        <f t="shared" si="99"/>
        <v>1.785512716845804</v>
      </c>
      <c r="M412" s="25">
        <f t="shared" si="100"/>
        <v>3.246345980056847</v>
      </c>
      <c r="O412" s="24">
        <v>97.322311353608868</v>
      </c>
      <c r="P412" s="24">
        <v>100.9036561537787</v>
      </c>
      <c r="Q412" s="24">
        <v>104.07275271896279</v>
      </c>
      <c r="R412" s="24">
        <v>107.2098261035445</v>
      </c>
      <c r="S412" s="24">
        <v>109.74692005713423</v>
      </c>
    </row>
    <row r="413" spans="1:19" outlineLevel="1">
      <c r="A413" s="10" t="s">
        <v>136</v>
      </c>
      <c r="B413" s="10" t="str">
        <f t="shared" si="95"/>
        <v>Simétrico</v>
      </c>
      <c r="C413" s="10" t="str">
        <f t="shared" si="96"/>
        <v>Calidad Best Effort</v>
      </c>
      <c r="D413" s="22">
        <v>50</v>
      </c>
      <c r="E413" s="19" t="s">
        <v>34</v>
      </c>
      <c r="H413" s="19" t="s">
        <v>199</v>
      </c>
      <c r="J413" s="28">
        <f t="shared" si="97"/>
        <v>2.0265135112179755</v>
      </c>
      <c r="K413" s="28">
        <f t="shared" si="98"/>
        <v>1</v>
      </c>
      <c r="L413" s="28">
        <f t="shared" si="99"/>
        <v>1.785512716845804</v>
      </c>
      <c r="M413" s="25">
        <f t="shared" si="100"/>
        <v>3.6183656451395372</v>
      </c>
      <c r="O413" s="24">
        <v>108.47510095067111</v>
      </c>
      <c r="P413" s="24">
        <v>112.4668550853018</v>
      </c>
      <c r="Q413" s="24">
        <v>115.99911880828029</v>
      </c>
      <c r="R413" s="24">
        <v>119.49568960843058</v>
      </c>
      <c r="S413" s="24">
        <v>122.32352547575844</v>
      </c>
    </row>
    <row r="414" spans="1:19" outlineLevel="1">
      <c r="A414" s="10" t="s">
        <v>136</v>
      </c>
      <c r="B414" s="10" t="str">
        <f t="shared" si="95"/>
        <v>Simétrico</v>
      </c>
      <c r="C414" s="10" t="str">
        <f t="shared" si="96"/>
        <v>Calidad Best Effort</v>
      </c>
      <c r="D414" s="22">
        <v>60</v>
      </c>
      <c r="E414" s="19" t="s">
        <v>34</v>
      </c>
      <c r="H414" s="19" t="s">
        <v>199</v>
      </c>
      <c r="J414" s="28">
        <f t="shared" si="97"/>
        <v>2.2143559090858629</v>
      </c>
      <c r="K414" s="28">
        <f t="shared" si="98"/>
        <v>1</v>
      </c>
      <c r="L414" s="28">
        <f t="shared" si="99"/>
        <v>1.785512716845804</v>
      </c>
      <c r="M414" s="25">
        <f t="shared" si="100"/>
        <v>3.9537606352954593</v>
      </c>
      <c r="O414" s="24">
        <v>118.52991823105958</v>
      </c>
      <c r="P414" s="24">
        <v>122.89167763049475</v>
      </c>
      <c r="Q414" s="24">
        <v>126.75135534995198</v>
      </c>
      <c r="R414" s="24">
        <v>130.572031683956</v>
      </c>
      <c r="S414" s="24">
        <v>133.66198644027978</v>
      </c>
    </row>
    <row r="415" spans="1:19" outlineLevel="1">
      <c r="A415" s="10" t="s">
        <v>136</v>
      </c>
      <c r="B415" s="10" t="str">
        <f t="shared" si="95"/>
        <v>Simétrico</v>
      </c>
      <c r="C415" s="10" t="str">
        <f t="shared" si="96"/>
        <v>Calidad Best Effort</v>
      </c>
      <c r="D415" s="22">
        <v>70</v>
      </c>
      <c r="E415" s="19" t="s">
        <v>34</v>
      </c>
      <c r="H415" s="19" t="s">
        <v>199</v>
      </c>
      <c r="J415" s="28">
        <f t="shared" si="97"/>
        <v>2.3866951719245444</v>
      </c>
      <c r="K415" s="28">
        <f t="shared" si="98"/>
        <v>1</v>
      </c>
      <c r="L415" s="28">
        <f t="shared" si="99"/>
        <v>1.785512716845804</v>
      </c>
      <c r="M415" s="25">
        <f t="shared" si="100"/>
        <v>4.261474580705757</v>
      </c>
      <c r="O415" s="24">
        <v>127.75488457384724</v>
      </c>
      <c r="P415" s="24">
        <v>132.4561117148925</v>
      </c>
      <c r="Q415" s="24">
        <v>136.61618107881699</v>
      </c>
      <c r="R415" s="24">
        <v>140.73421365092426</v>
      </c>
      <c r="S415" s="24">
        <v>144.06465392392795</v>
      </c>
    </row>
    <row r="416" spans="1:19" outlineLevel="1">
      <c r="A416" s="10" t="s">
        <v>136</v>
      </c>
      <c r="B416" s="10" t="str">
        <f t="shared" si="95"/>
        <v>Simétrico</v>
      </c>
      <c r="C416" s="10" t="str">
        <f t="shared" si="96"/>
        <v>Calidad Best Effort</v>
      </c>
      <c r="D416" s="22">
        <v>80</v>
      </c>
      <c r="E416" s="19" t="s">
        <v>34</v>
      </c>
      <c r="H416" s="19" t="s">
        <v>199</v>
      </c>
      <c r="J416" s="28">
        <f t="shared" si="97"/>
        <v>2.5467870870187617</v>
      </c>
      <c r="K416" s="28">
        <f t="shared" si="98"/>
        <v>1</v>
      </c>
      <c r="L416" s="28">
        <f t="shared" si="99"/>
        <v>1.785512716845804</v>
      </c>
      <c r="M416" s="25">
        <f t="shared" si="100"/>
        <v>4.5473207309706805</v>
      </c>
      <c r="O416" s="24">
        <v>136.32427557721348</v>
      </c>
      <c r="P416" s="24">
        <v>141.34084607050426</v>
      </c>
      <c r="Q416" s="24">
        <v>145.77995964553278</v>
      </c>
      <c r="R416" s="24">
        <v>150.17421673455536</v>
      </c>
      <c r="S416" s="24">
        <v>153.72805234001876</v>
      </c>
    </row>
    <row r="417" spans="1:19" outlineLevel="1">
      <c r="A417" s="10" t="s">
        <v>136</v>
      </c>
      <c r="B417" s="10" t="str">
        <f t="shared" si="95"/>
        <v>Simétrico</v>
      </c>
      <c r="C417" s="10" t="str">
        <f t="shared" si="96"/>
        <v>Calidad Best Effort</v>
      </c>
      <c r="D417" s="22">
        <v>100</v>
      </c>
      <c r="E417" s="19" t="s">
        <v>34</v>
      </c>
      <c r="H417" s="19" t="s">
        <v>199</v>
      </c>
      <c r="J417" s="28">
        <f t="shared" si="97"/>
        <v>2.8386397992589538</v>
      </c>
      <c r="K417" s="28">
        <f t="shared" si="98"/>
        <v>1</v>
      </c>
      <c r="L417" s="28">
        <f t="shared" si="99"/>
        <v>1.785512716845804</v>
      </c>
      <c r="M417" s="25">
        <f t="shared" si="100"/>
        <v>5.068427460121482</v>
      </c>
      <c r="O417" s="24">
        <v>151.94655110004206</v>
      </c>
      <c r="P417" s="24">
        <v>157.53800267077889</v>
      </c>
      <c r="Q417" s="24">
        <v>162.48582282101268</v>
      </c>
      <c r="R417" s="24">
        <v>167.38364609200974</v>
      </c>
      <c r="S417" s="24">
        <v>171.3447385763842</v>
      </c>
    </row>
    <row r="418" spans="1:19" outlineLevel="1">
      <c r="A418" s="10" t="s">
        <v>136</v>
      </c>
      <c r="B418" s="10" t="str">
        <f t="shared" si="95"/>
        <v>Simétrico</v>
      </c>
      <c r="C418" s="10" t="str">
        <f t="shared" si="96"/>
        <v>Calidad Best Effort</v>
      </c>
      <c r="D418" s="22">
        <v>120</v>
      </c>
      <c r="E418" s="19" t="s">
        <v>34</v>
      </c>
      <c r="H418" s="19" t="s">
        <v>199</v>
      </c>
      <c r="J418" s="28">
        <f t="shared" si="97"/>
        <v>3.1017601306183762</v>
      </c>
      <c r="K418" s="28">
        <f t="shared" si="98"/>
        <v>1</v>
      </c>
      <c r="L418" s="28">
        <f t="shared" si="99"/>
        <v>1.785512716845804</v>
      </c>
      <c r="M418" s="25">
        <f t="shared" si="100"/>
        <v>5.5382321578244129</v>
      </c>
      <c r="O418" s="24">
        <v>166.03084135934216</v>
      </c>
      <c r="P418" s="24">
        <v>172.14057798704766</v>
      </c>
      <c r="Q418" s="24">
        <v>177.54702345415899</v>
      </c>
      <c r="R418" s="24">
        <v>182.89883771138159</v>
      </c>
      <c r="S418" s="24">
        <v>187.22709335865753</v>
      </c>
    </row>
    <row r="419" spans="1:19" outlineLevel="1">
      <c r="A419" s="10" t="s">
        <v>136</v>
      </c>
      <c r="B419" s="10" t="str">
        <f t="shared" si="95"/>
        <v>Simétrico</v>
      </c>
      <c r="C419" s="10" t="str">
        <f t="shared" si="96"/>
        <v>Calidad Best Effort</v>
      </c>
      <c r="D419" s="22">
        <v>150</v>
      </c>
      <c r="E419" s="19" t="s">
        <v>34</v>
      </c>
      <c r="H419" s="19" t="s">
        <v>199</v>
      </c>
      <c r="J419" s="28">
        <f t="shared" si="97"/>
        <v>3.4572107732942632</v>
      </c>
      <c r="K419" s="28">
        <f t="shared" si="98"/>
        <v>1</v>
      </c>
      <c r="L419" s="28">
        <f t="shared" si="99"/>
        <v>1.785512716845804</v>
      </c>
      <c r="M419" s="25">
        <f t="shared" si="100"/>
        <v>6.172893800533223</v>
      </c>
      <c r="O419" s="24">
        <v>185.05738331616035</v>
      </c>
      <c r="P419" s="24">
        <v>191.86727395947162</v>
      </c>
      <c r="Q419" s="24">
        <v>197.89327878480248</v>
      </c>
      <c r="R419" s="24">
        <v>203.85839185853689</v>
      </c>
      <c r="S419" s="24">
        <v>208.68265015808208</v>
      </c>
    </row>
    <row r="420" spans="1:19" outlineLevel="1">
      <c r="A420" s="10" t="s">
        <v>136</v>
      </c>
      <c r="B420" s="10" t="str">
        <f t="shared" si="95"/>
        <v>Simétrico</v>
      </c>
      <c r="C420" s="10" t="str">
        <f t="shared" si="96"/>
        <v>Calidad Best Effort</v>
      </c>
      <c r="D420" s="22">
        <v>200</v>
      </c>
      <c r="E420" s="19" t="s">
        <v>34</v>
      </c>
      <c r="H420" s="19" t="s">
        <v>199</v>
      </c>
      <c r="J420" s="28">
        <f t="shared" si="97"/>
        <v>3.9762260973498145</v>
      </c>
      <c r="K420" s="28">
        <f t="shared" si="98"/>
        <v>1</v>
      </c>
      <c r="L420" s="28">
        <f t="shared" si="99"/>
        <v>1.785512716845804</v>
      </c>
      <c r="M420" s="25">
        <f t="shared" si="100"/>
        <v>7.0996022618722554</v>
      </c>
      <c r="O420" s="24">
        <v>212.83920631423828</v>
      </c>
      <c r="P420" s="24">
        <v>220.6714348567379</v>
      </c>
      <c r="Q420" s="24">
        <v>227.60209636986431</v>
      </c>
      <c r="R420" s="24">
        <v>234.46272472976744</v>
      </c>
      <c r="S420" s="24">
        <v>240.01122697880155</v>
      </c>
    </row>
    <row r="421" spans="1:19" outlineLevel="1">
      <c r="A421" s="10" t="s">
        <v>136</v>
      </c>
      <c r="B421" s="10" t="str">
        <f t="shared" si="95"/>
        <v>Simétrico</v>
      </c>
      <c r="C421" s="10" t="str">
        <f t="shared" si="96"/>
        <v>Calidad Best Effort</v>
      </c>
      <c r="D421" s="22">
        <v>250</v>
      </c>
      <c r="E421" s="19" t="s">
        <v>34</v>
      </c>
      <c r="H421" s="19" t="s">
        <v>199</v>
      </c>
      <c r="J421" s="28">
        <f t="shared" si="97"/>
        <v>4.4318874193766264</v>
      </c>
      <c r="K421" s="28">
        <f t="shared" si="98"/>
        <v>1</v>
      </c>
      <c r="L421" s="28">
        <f t="shared" si="99"/>
        <v>1.785512716845804</v>
      </c>
      <c r="M421" s="25">
        <f t="shared" si="100"/>
        <v>7.9131913469258999</v>
      </c>
      <c r="O421" s="24">
        <v>237.22981986433871</v>
      </c>
      <c r="P421" s="24">
        <v>245.95959384935483</v>
      </c>
      <c r="Q421" s="24">
        <v>253.68448444057526</v>
      </c>
      <c r="R421" s="24">
        <v>261.33131632911869</v>
      </c>
      <c r="S421" s="24">
        <v>267.5156571366665</v>
      </c>
    </row>
    <row r="422" spans="1:19" outlineLevel="1">
      <c r="A422" s="10" t="s">
        <v>136</v>
      </c>
      <c r="B422" s="10" t="str">
        <f t="shared" si="95"/>
        <v>Simétrico</v>
      </c>
      <c r="C422" s="10" t="str">
        <f t="shared" si="96"/>
        <v>Calidad Best Effort</v>
      </c>
      <c r="D422" s="22">
        <v>300</v>
      </c>
      <c r="E422" s="19" t="s">
        <v>34</v>
      </c>
      <c r="H422" s="19" t="s">
        <v>199</v>
      </c>
      <c r="J422" s="28">
        <f t="shared" si="97"/>
        <v>4.8426896939866175</v>
      </c>
      <c r="K422" s="28">
        <f t="shared" si="98"/>
        <v>1</v>
      </c>
      <c r="L422" s="28">
        <f t="shared" si="99"/>
        <v>1.785512716845804</v>
      </c>
      <c r="M422" s="25">
        <f t="shared" si="100"/>
        <v>8.6466840323512208</v>
      </c>
      <c r="O422" s="24">
        <v>259.21922085397313</v>
      </c>
      <c r="P422" s="24">
        <v>268.75817852768057</v>
      </c>
      <c r="Q422" s="24">
        <v>277.19910775564796</v>
      </c>
      <c r="R422" s="24">
        <v>285.5547428325666</v>
      </c>
      <c r="S422" s="24">
        <v>292.31232502246462</v>
      </c>
    </row>
    <row r="423" spans="1:19" outlineLevel="1">
      <c r="A423" s="10" t="s">
        <v>136</v>
      </c>
      <c r="B423" s="10" t="str">
        <f t="shared" si="95"/>
        <v>Simétrico</v>
      </c>
      <c r="C423" s="10" t="str">
        <f t="shared" si="96"/>
        <v>Calidad Best Effort</v>
      </c>
      <c r="D423" s="22">
        <v>350</v>
      </c>
      <c r="E423" s="19" t="s">
        <v>34</v>
      </c>
      <c r="H423" s="19" t="s">
        <v>199</v>
      </c>
      <c r="J423" s="28">
        <f t="shared" si="97"/>
        <v>5.2195873591693909</v>
      </c>
      <c r="K423" s="28">
        <f t="shared" si="98"/>
        <v>1</v>
      </c>
      <c r="L423" s="28">
        <f t="shared" si="99"/>
        <v>1.785512716845804</v>
      </c>
      <c r="M423" s="25">
        <f t="shared" si="100"/>
        <v>9.3196396064845555</v>
      </c>
      <c r="O423" s="24">
        <v>279.39377782211369</v>
      </c>
      <c r="P423" s="24">
        <v>289.6751350924672</v>
      </c>
      <c r="Q423" s="24">
        <v>298.77300637516595</v>
      </c>
      <c r="R423" s="24">
        <v>307.778945219332</v>
      </c>
      <c r="S423" s="24">
        <v>315.06245764853816</v>
      </c>
    </row>
    <row r="424" spans="1:19" outlineLevel="1">
      <c r="A424" s="10" t="s">
        <v>136</v>
      </c>
      <c r="B424" s="10" t="str">
        <f t="shared" si="95"/>
        <v>Simétrico</v>
      </c>
      <c r="C424" s="10" t="str">
        <f t="shared" si="96"/>
        <v>Calidad Best Effort</v>
      </c>
      <c r="D424" s="22">
        <v>400</v>
      </c>
      <c r="E424" s="19" t="s">
        <v>34</v>
      </c>
      <c r="H424" s="19" t="s">
        <v>199</v>
      </c>
      <c r="J424" s="28">
        <f t="shared" si="97"/>
        <v>5.5697006648653096</v>
      </c>
      <c r="K424" s="28">
        <f t="shared" si="98"/>
        <v>1</v>
      </c>
      <c r="L424" s="28">
        <f t="shared" si="99"/>
        <v>1.785512716845804</v>
      </c>
      <c r="M424" s="25">
        <f t="shared" si="100"/>
        <v>9.9447713661415396</v>
      </c>
      <c r="O424" s="24">
        <v>298.13462310604768</v>
      </c>
      <c r="P424" s="24">
        <v>309.10562109572749</v>
      </c>
      <c r="Q424" s="24">
        <v>318.81374862482971</v>
      </c>
      <c r="R424" s="24">
        <v>328.42377718005065</v>
      </c>
      <c r="S424" s="24">
        <v>336.19584443901493</v>
      </c>
    </row>
    <row r="425" spans="1:19" outlineLevel="1">
      <c r="A425" s="10" t="s">
        <v>136</v>
      </c>
      <c r="B425" s="10" t="str">
        <f t="shared" si="95"/>
        <v>Simétrico</v>
      </c>
      <c r="C425" s="10" t="str">
        <f t="shared" si="96"/>
        <v>Calidad Best Effort</v>
      </c>
      <c r="D425" s="22">
        <v>500</v>
      </c>
      <c r="E425" s="19" t="s">
        <v>34</v>
      </c>
      <c r="H425" s="19" t="s">
        <v>199</v>
      </c>
      <c r="J425" s="28">
        <f t="shared" si="97"/>
        <v>6.2079684861890678</v>
      </c>
      <c r="K425" s="28">
        <f t="shared" si="98"/>
        <v>1</v>
      </c>
      <c r="L425" s="28">
        <f t="shared" si="99"/>
        <v>1.785512716845804</v>
      </c>
      <c r="M425" s="25">
        <f t="shared" si="100"/>
        <v>11.084406677868575</v>
      </c>
      <c r="O425" s="24">
        <v>332.29978705309054</v>
      </c>
      <c r="P425" s="24">
        <v>344.52802226357699</v>
      </c>
      <c r="Q425" s="24">
        <v>355.34866656511929</v>
      </c>
      <c r="R425" s="24">
        <v>366.05997010042898</v>
      </c>
      <c r="S425" s="24">
        <v>374.72268853349561</v>
      </c>
    </row>
    <row r="426" spans="1:19" outlineLevel="1">
      <c r="A426" s="10" t="s">
        <v>136</v>
      </c>
      <c r="B426" s="10" t="str">
        <f t="shared" si="95"/>
        <v>Simétrico</v>
      </c>
      <c r="C426" s="10" t="str">
        <f t="shared" si="96"/>
        <v>Calidad Best Effort</v>
      </c>
      <c r="D426" s="22">
        <v>750</v>
      </c>
      <c r="E426" s="19" t="s">
        <v>34</v>
      </c>
      <c r="H426" s="19" t="s">
        <v>199</v>
      </c>
      <c r="J426" s="28">
        <f t="shared" si="97"/>
        <v>7.5607534060245989</v>
      </c>
      <c r="K426" s="28">
        <f t="shared" si="98"/>
        <v>1</v>
      </c>
      <c r="L426" s="28">
        <f t="shared" si="99"/>
        <v>1.785512716845804</v>
      </c>
      <c r="M426" s="25">
        <f t="shared" si="100"/>
        <v>13.499821355392148</v>
      </c>
      <c r="O426" s="24">
        <v>404.71158195669767</v>
      </c>
      <c r="P426" s="24">
        <v>419.60448471917795</v>
      </c>
      <c r="Q426" s="24">
        <v>432.78306696235057</v>
      </c>
      <c r="R426" s="24">
        <v>445.82848187831308</v>
      </c>
      <c r="S426" s="24">
        <v>456.37890236513607</v>
      </c>
    </row>
    <row r="427" spans="1:19" outlineLevel="1">
      <c r="A427" s="10" t="s">
        <v>136</v>
      </c>
      <c r="B427" s="10" t="str">
        <f t="shared" si="95"/>
        <v>Simétrico</v>
      </c>
      <c r="C427" s="10" t="str">
        <f t="shared" si="96"/>
        <v>Calidad Best Effort</v>
      </c>
      <c r="D427" s="22">
        <v>1000</v>
      </c>
      <c r="E427" s="19" t="s">
        <v>34</v>
      </c>
      <c r="H427" s="19" t="s">
        <v>199</v>
      </c>
      <c r="J427" s="28">
        <f t="shared" si="97"/>
        <v>8.6958149155642026</v>
      </c>
      <c r="K427" s="28">
        <f t="shared" si="98"/>
        <v>1</v>
      </c>
      <c r="L427" s="28">
        <f t="shared" si="99"/>
        <v>1.785512716845804</v>
      </c>
      <c r="M427" s="25">
        <f t="shared" si="100"/>
        <v>15.526488115077305</v>
      </c>
      <c r="O427" s="24">
        <v>465.46909043169836</v>
      </c>
      <c r="P427" s="24">
        <v>482.59779692738033</v>
      </c>
      <c r="Q427" s="24">
        <v>497.75481976386851</v>
      </c>
      <c r="R427" s="24">
        <v>512.7586834681864</v>
      </c>
      <c r="S427" s="24">
        <v>524.89299058124277</v>
      </c>
    </row>
    <row r="428" spans="1:19" s="3" customFormat="1" ht="12">
      <c r="A428" s="10" t="s">
        <v>136</v>
      </c>
      <c r="B428" s="10" t="str">
        <f>+IF(D426="Calidad best effort",C425,B426)</f>
        <v>Simétrico</v>
      </c>
      <c r="C428" s="10" t="str">
        <f>+IF(D428=2,D426,C426)</f>
        <v>Calidad Best Effort</v>
      </c>
      <c r="D428" s="23" t="s">
        <v>154</v>
      </c>
      <c r="E428" s="2"/>
      <c r="F428" s="2"/>
      <c r="G428" s="2"/>
      <c r="H428" s="16"/>
      <c r="I428" s="2"/>
      <c r="J428" s="2"/>
      <c r="K428" s="2"/>
      <c r="L428" s="2"/>
      <c r="M428" s="2"/>
      <c r="N428" s="2"/>
      <c r="O428" s="17"/>
      <c r="P428" s="17"/>
      <c r="Q428" s="17"/>
      <c r="R428" s="17"/>
      <c r="S428" s="17"/>
    </row>
    <row r="429" spans="1:19" s="3" customFormat="1">
      <c r="A429" s="10" t="s">
        <v>136</v>
      </c>
      <c r="B429" s="10" t="str">
        <f>+IF(D428="Calidad best effort",C426,B428)</f>
        <v>Simétrico</v>
      </c>
      <c r="C429" s="10" t="str">
        <f t="shared" ref="C429:C451" si="101">+IF(D429=2,D428,C428)</f>
        <v>Calidad Datos Generales</v>
      </c>
      <c r="D429" s="22">
        <f t="array" ref="D429:D451">vel.SAIB</f>
        <v>2</v>
      </c>
      <c r="E429" s="2"/>
      <c r="F429" s="2"/>
      <c r="G429" s="2"/>
      <c r="H429" s="16"/>
      <c r="I429" s="2"/>
      <c r="J429" s="28">
        <f>INDEX(factor.vel.SAIB,MATCH(D429,vel.SAIB,0))</f>
        <v>0.42371230003293037</v>
      </c>
      <c r="K429" s="28">
        <f>INDEX(factor.calidad.SAIB,MATCH(C429,calidad.SAIB,0))</f>
        <v>1.1101500319478763</v>
      </c>
      <c r="L429" s="28">
        <f>INDEX(factor.simetria.SAIB,MATCH(B429,simetria.SAIB,0))</f>
        <v>1.785512716845804</v>
      </c>
      <c r="M429" s="25">
        <f>J429*K429*L429</f>
        <v>0.83987701271695148</v>
      </c>
      <c r="N429"/>
      <c r="O429" s="24">
        <f t="array" ref="O429:S451">INDEX(costo.unitario,MATCH($A429:$A451,niveles.desagregacion,0),indice.tiempo)*M429:M451</f>
        <v>25.178700185538059</v>
      </c>
      <c r="P429" s="24">
        <v>26.105246274819446</v>
      </c>
      <c r="Q429" s="24">
        <v>26.925137738184592</v>
      </c>
      <c r="R429" s="24">
        <v>27.736744338067147</v>
      </c>
      <c r="S429" s="24">
        <v>28.393127515896481</v>
      </c>
    </row>
    <row r="430" spans="1:19">
      <c r="A430" s="10" t="s">
        <v>136</v>
      </c>
      <c r="B430" s="10" t="str">
        <f t="shared" ref="B430:B451" si="102">+IF(D429="Calidad best effort",C428,B429)</f>
        <v>Simétrico</v>
      </c>
      <c r="C430" s="10" t="str">
        <f t="shared" si="101"/>
        <v>Calidad Datos Generales</v>
      </c>
      <c r="D430" s="22">
        <v>3</v>
      </c>
      <c r="E430" s="19" t="s">
        <v>34</v>
      </c>
      <c r="H430" s="19" t="s">
        <v>199</v>
      </c>
      <c r="J430" s="28">
        <f t="shared" ref="J430:J451" si="103">INDEX(factor.vel.SAIB,MATCH(D430,vel.SAIB,0))</f>
        <v>0.51604389145588314</v>
      </c>
      <c r="K430" s="28">
        <f t="shared" ref="K430:K451" si="104">INDEX(factor.calidad.SAIB,MATCH(C430,calidad.SAIB,0))</f>
        <v>1.1101500319478763</v>
      </c>
      <c r="L430" s="28">
        <f t="shared" ref="L430:L451" si="105">INDEX(factor.simetria.SAIB,MATCH(B430,simetria.SAIB,0))</f>
        <v>1.785512716845804</v>
      </c>
      <c r="M430" s="25">
        <f>J430*K430*L430</f>
        <v>1.0228954928924969</v>
      </c>
      <c r="O430" s="24">
        <v>30.665417134542</v>
      </c>
      <c r="P430" s="24">
        <v>31.793867853317071</v>
      </c>
      <c r="Q430" s="24">
        <v>32.79242272485024</v>
      </c>
      <c r="R430" s="24">
        <v>33.780887369615385</v>
      </c>
      <c r="S430" s="24">
        <v>34.58030369372706</v>
      </c>
    </row>
    <row r="431" spans="1:19" outlineLevel="1">
      <c r="A431" s="10" t="s">
        <v>136</v>
      </c>
      <c r="B431" s="10" t="str">
        <f t="shared" si="102"/>
        <v>Simétrico</v>
      </c>
      <c r="C431" s="10" t="str">
        <f t="shared" si="101"/>
        <v>Calidad Datos Generales</v>
      </c>
      <c r="D431" s="22">
        <v>5</v>
      </c>
      <c r="E431" s="19" t="s">
        <v>34</v>
      </c>
      <c r="H431" s="19" t="s">
        <v>199</v>
      </c>
      <c r="J431" s="28">
        <f t="shared" si="103"/>
        <v>0.66152993854355946</v>
      </c>
      <c r="K431" s="28">
        <f t="shared" si="104"/>
        <v>1.1101500319478763</v>
      </c>
      <c r="L431" s="28">
        <f t="shared" si="105"/>
        <v>1.785512716845804</v>
      </c>
      <c r="M431" s="25">
        <f t="shared" ref="M431:M451" si="106">J431*K431*L431</f>
        <v>1.3112760440601143</v>
      </c>
      <c r="O431" s="24">
        <v>39.31078702471271</v>
      </c>
      <c r="P431" s="24">
        <v>40.757377028006118</v>
      </c>
      <c r="Q431" s="24">
        <v>42.037450203437132</v>
      </c>
      <c r="R431" s="24">
        <v>43.304588457625478</v>
      </c>
      <c r="S431" s="24">
        <v>44.32938080671876</v>
      </c>
    </row>
    <row r="432" spans="1:19" outlineLevel="1">
      <c r="A432" s="10" t="s">
        <v>136</v>
      </c>
      <c r="B432" s="10" t="str">
        <f t="shared" si="102"/>
        <v>Simétrico</v>
      </c>
      <c r="C432" s="10" t="str">
        <f t="shared" si="101"/>
        <v>Calidad Datos Generales</v>
      </c>
      <c r="D432" s="22">
        <v>10</v>
      </c>
      <c r="E432" s="19" t="s">
        <v>34</v>
      </c>
      <c r="H432" s="19" t="s">
        <v>199</v>
      </c>
      <c r="J432" s="28">
        <f t="shared" si="103"/>
        <v>0.92663838733670956</v>
      </c>
      <c r="K432" s="28">
        <f t="shared" si="104"/>
        <v>1.1101500319478763</v>
      </c>
      <c r="L432" s="28">
        <f t="shared" si="105"/>
        <v>1.785512716845804</v>
      </c>
      <c r="M432" s="25">
        <f t="shared" si="106"/>
        <v>1.8367705647551971</v>
      </c>
      <c r="O432" s="24">
        <v>55.064604292460231</v>
      </c>
      <c r="P432" s="24">
        <v>57.090915952277783</v>
      </c>
      <c r="Q432" s="24">
        <v>58.883979083427782</v>
      </c>
      <c r="R432" s="24">
        <v>60.65892361727434</v>
      </c>
      <c r="S432" s="24">
        <v>62.094402005160283</v>
      </c>
    </row>
    <row r="433" spans="1:19" outlineLevel="1">
      <c r="A433" s="10" t="s">
        <v>136</v>
      </c>
      <c r="B433" s="10" t="str">
        <f t="shared" si="102"/>
        <v>Simétrico</v>
      </c>
      <c r="C433" s="10" t="str">
        <f t="shared" si="101"/>
        <v>Calidad Datos Generales</v>
      </c>
      <c r="D433" s="22">
        <v>15</v>
      </c>
      <c r="E433" s="19" t="s">
        <v>34</v>
      </c>
      <c r="H433" s="19" t="s">
        <v>199</v>
      </c>
      <c r="J433" s="28">
        <f t="shared" si="103"/>
        <v>1.1285631295963692</v>
      </c>
      <c r="K433" s="28">
        <f t="shared" si="104"/>
        <v>1.1101500319478763</v>
      </c>
      <c r="L433" s="28">
        <f t="shared" si="105"/>
        <v>1.785512716845804</v>
      </c>
      <c r="M433" s="25">
        <f t="shared" si="106"/>
        <v>2.2370231637699125</v>
      </c>
      <c r="O433" s="24">
        <v>67.06378993092973</v>
      </c>
      <c r="P433" s="24">
        <v>69.531657288458433</v>
      </c>
      <c r="Q433" s="24">
        <v>71.71544868595339</v>
      </c>
      <c r="R433" s="24">
        <v>73.877173243615132</v>
      </c>
      <c r="S433" s="24">
        <v>75.625458231631555</v>
      </c>
    </row>
    <row r="434" spans="1:19" outlineLevel="1">
      <c r="A434" s="10" t="s">
        <v>136</v>
      </c>
      <c r="B434" s="10" t="str">
        <f t="shared" si="102"/>
        <v>Simétrico</v>
      </c>
      <c r="C434" s="10" t="str">
        <f t="shared" si="101"/>
        <v>Calidad Datos Generales</v>
      </c>
      <c r="D434" s="22">
        <v>20</v>
      </c>
      <c r="E434" s="19" t="s">
        <v>34</v>
      </c>
      <c r="H434" s="19" t="s">
        <v>199</v>
      </c>
      <c r="J434" s="28">
        <f t="shared" si="103"/>
        <v>1.2979891775970445</v>
      </c>
      <c r="K434" s="28">
        <f t="shared" si="104"/>
        <v>1.1101500319478763</v>
      </c>
      <c r="L434" s="28">
        <f t="shared" si="105"/>
        <v>1.785512716845804</v>
      </c>
      <c r="M434" s="25">
        <f t="shared" si="106"/>
        <v>2.5728572735188786</v>
      </c>
      <c r="O434" s="24">
        <v>77.131771591830386</v>
      </c>
      <c r="P434" s="24">
        <v>79.970128647640749</v>
      </c>
      <c r="Q434" s="24">
        <v>82.481762712003416</v>
      </c>
      <c r="R434" s="24">
        <v>84.968017142266646</v>
      </c>
      <c r="S434" s="24">
        <v>86.978764201327749</v>
      </c>
    </row>
    <row r="435" spans="1:19" outlineLevel="1">
      <c r="A435" s="10" t="s">
        <v>136</v>
      </c>
      <c r="B435" s="10" t="str">
        <f t="shared" si="102"/>
        <v>Simétrico</v>
      </c>
      <c r="C435" s="10" t="str">
        <f t="shared" si="101"/>
        <v>Calidad Datos Generales</v>
      </c>
      <c r="D435" s="22">
        <v>30</v>
      </c>
      <c r="E435" s="19" t="s">
        <v>34</v>
      </c>
      <c r="H435" s="19" t="s">
        <v>199</v>
      </c>
      <c r="J435" s="28">
        <f t="shared" si="103"/>
        <v>1.5808353598013152</v>
      </c>
      <c r="K435" s="28">
        <f t="shared" si="104"/>
        <v>1.1101500319478763</v>
      </c>
      <c r="L435" s="28">
        <f t="shared" si="105"/>
        <v>1.785512716845804</v>
      </c>
      <c r="M435" s="25">
        <f t="shared" si="106"/>
        <v>3.1335112987847369</v>
      </c>
      <c r="O435" s="24">
        <v>93.93963678666168</v>
      </c>
      <c r="P435" s="24">
        <v>97.396503203586107</v>
      </c>
      <c r="Q435" s="24">
        <v>100.45545007953503</v>
      </c>
      <c r="R435" s="24">
        <v>103.48348681871572</v>
      </c>
      <c r="S435" s="24">
        <v>105.93239787702278</v>
      </c>
    </row>
    <row r="436" spans="1:19" outlineLevel="1">
      <c r="A436" s="10" t="s">
        <v>136</v>
      </c>
      <c r="B436" s="10" t="str">
        <f t="shared" si="102"/>
        <v>Simétrico</v>
      </c>
      <c r="C436" s="10" t="str">
        <f t="shared" si="101"/>
        <v>Calidad Datos Generales</v>
      </c>
      <c r="D436" s="22">
        <v>40</v>
      </c>
      <c r="E436" s="19" t="s">
        <v>34</v>
      </c>
      <c r="H436" s="19" t="s">
        <v>199</v>
      </c>
      <c r="J436" s="28">
        <f t="shared" si="103"/>
        <v>1.8181589800108939</v>
      </c>
      <c r="K436" s="28">
        <f t="shared" si="104"/>
        <v>1.1101500319478763</v>
      </c>
      <c r="L436" s="28">
        <f t="shared" si="105"/>
        <v>1.785512716845804</v>
      </c>
      <c r="M436" s="25">
        <f t="shared" si="106"/>
        <v>3.6039310934739688</v>
      </c>
      <c r="O436" s="24">
        <v>108.04236705845005</v>
      </c>
      <c r="P436" s="24">
        <v>112.01819710277495</v>
      </c>
      <c r="Q436" s="24">
        <v>115.53636975585997</v>
      </c>
      <c r="R436" s="24">
        <v>119.01899187397619</v>
      </c>
      <c r="S436" s="24">
        <v>121.83554680760861</v>
      </c>
    </row>
    <row r="437" spans="1:19" outlineLevel="1">
      <c r="A437" s="10" t="s">
        <v>136</v>
      </c>
      <c r="B437" s="10" t="str">
        <f t="shared" si="102"/>
        <v>Simétrico</v>
      </c>
      <c r="C437" s="10" t="str">
        <f t="shared" si="101"/>
        <v>Calidad Datos Generales</v>
      </c>
      <c r="D437" s="22">
        <v>50</v>
      </c>
      <c r="E437" s="19" t="s">
        <v>34</v>
      </c>
      <c r="H437" s="19" t="s">
        <v>199</v>
      </c>
      <c r="J437" s="28">
        <f t="shared" si="103"/>
        <v>2.0265135112179755</v>
      </c>
      <c r="K437" s="28">
        <f t="shared" si="104"/>
        <v>1.1101500319478763</v>
      </c>
      <c r="L437" s="28">
        <f t="shared" si="105"/>
        <v>1.785512716845804</v>
      </c>
      <c r="M437" s="25">
        <f t="shared" si="106"/>
        <v>4.0169287365507556</v>
      </c>
      <c r="O437" s="24">
        <v>120.42363678593665</v>
      </c>
      <c r="P437" s="24">
        <v>124.85508276602498</v>
      </c>
      <c r="Q437" s="24">
        <v>128.77642545093786</v>
      </c>
      <c r="R437" s="24">
        <v>132.65814363643273</v>
      </c>
      <c r="S437" s="24">
        <v>135.79746571489011</v>
      </c>
    </row>
    <row r="438" spans="1:19" outlineLevel="1">
      <c r="A438" s="10" t="s">
        <v>136</v>
      </c>
      <c r="B438" s="10" t="str">
        <f t="shared" si="102"/>
        <v>Simétrico</v>
      </c>
      <c r="C438" s="10" t="str">
        <f t="shared" si="101"/>
        <v>Calidad Datos Generales</v>
      </c>
      <c r="D438" s="22">
        <v>60</v>
      </c>
      <c r="E438" s="19" t="s">
        <v>34</v>
      </c>
      <c r="H438" s="19" t="s">
        <v>199</v>
      </c>
      <c r="J438" s="28">
        <f t="shared" si="103"/>
        <v>2.2143559090858629</v>
      </c>
      <c r="K438" s="28">
        <f t="shared" si="104"/>
        <v>1.1101500319478763</v>
      </c>
      <c r="L438" s="28">
        <f t="shared" si="105"/>
        <v>1.785512716845804</v>
      </c>
      <c r="M438" s="25">
        <f t="shared" si="106"/>
        <v>4.3892674955875099</v>
      </c>
      <c r="O438" s="24">
        <v>131.58599251098997</v>
      </c>
      <c r="P438" s="24">
        <v>136.42819984762187</v>
      </c>
      <c r="Q438" s="24">
        <v>140.71302119118582</v>
      </c>
      <c r="R438" s="24">
        <v>144.95454514544286</v>
      </c>
      <c r="S438" s="24">
        <v>148.38485851689322</v>
      </c>
    </row>
    <row r="439" spans="1:19" outlineLevel="1">
      <c r="A439" s="10" t="s">
        <v>136</v>
      </c>
      <c r="B439" s="10" t="str">
        <f t="shared" si="102"/>
        <v>Simétrico</v>
      </c>
      <c r="C439" s="10" t="str">
        <f t="shared" si="101"/>
        <v>Calidad Datos Generales</v>
      </c>
      <c r="D439" s="22">
        <v>70</v>
      </c>
      <c r="E439" s="19" t="s">
        <v>34</v>
      </c>
      <c r="H439" s="19" t="s">
        <v>199</v>
      </c>
      <c r="J439" s="28">
        <f t="shared" si="103"/>
        <v>2.3866951719245444</v>
      </c>
      <c r="K439" s="28">
        <f t="shared" si="104"/>
        <v>1.1101500319478763</v>
      </c>
      <c r="L439" s="28">
        <f t="shared" si="105"/>
        <v>1.785512716845804</v>
      </c>
      <c r="M439" s="25">
        <f t="shared" si="106"/>
        <v>4.7308761419155587</v>
      </c>
      <c r="O439" s="24">
        <v>141.82708919115373</v>
      </c>
      <c r="P439" s="24">
        <v>147.04615665197937</v>
      </c>
      <c r="Q439" s="24">
        <v>151.66445778924555</v>
      </c>
      <c r="R439" s="24">
        <v>156.23609178073281</v>
      </c>
      <c r="S439" s="24">
        <v>159.93338015620836</v>
      </c>
    </row>
    <row r="440" spans="1:19" outlineLevel="1">
      <c r="A440" s="10" t="s">
        <v>136</v>
      </c>
      <c r="B440" s="10" t="str">
        <f t="shared" si="102"/>
        <v>Simétrico</v>
      </c>
      <c r="C440" s="10" t="str">
        <f t="shared" si="101"/>
        <v>Calidad Datos Generales</v>
      </c>
      <c r="D440" s="22">
        <v>80</v>
      </c>
      <c r="E440" s="19" t="s">
        <v>34</v>
      </c>
      <c r="H440" s="19" t="s">
        <v>199</v>
      </c>
      <c r="J440" s="28">
        <f t="shared" si="103"/>
        <v>2.5467870870187617</v>
      </c>
      <c r="K440" s="28">
        <f t="shared" si="104"/>
        <v>1.1101500319478763</v>
      </c>
      <c r="L440" s="28">
        <f t="shared" si="105"/>
        <v>1.785512716845804</v>
      </c>
      <c r="M440" s="25">
        <f t="shared" si="106"/>
        <v>5.048208254764341</v>
      </c>
      <c r="O440" s="24">
        <v>151.34039888731465</v>
      </c>
      <c r="P440" s="24">
        <v>156.90954478071018</v>
      </c>
      <c r="Q440" s="24">
        <v>161.83762685784833</v>
      </c>
      <c r="R440" s="24">
        <v>166.71591150561395</v>
      </c>
      <c r="S440" s="24">
        <v>170.66120221655663</v>
      </c>
    </row>
    <row r="441" spans="1:19" outlineLevel="1">
      <c r="A441" s="10" t="s">
        <v>136</v>
      </c>
      <c r="B441" s="10" t="str">
        <f t="shared" si="102"/>
        <v>Simétrico</v>
      </c>
      <c r="C441" s="10" t="str">
        <f t="shared" si="101"/>
        <v>Calidad Datos Generales</v>
      </c>
      <c r="D441" s="22">
        <v>100</v>
      </c>
      <c r="E441" s="19" t="s">
        <v>34</v>
      </c>
      <c r="H441" s="19" t="s">
        <v>199</v>
      </c>
      <c r="J441" s="28">
        <f t="shared" si="103"/>
        <v>2.8386397992589538</v>
      </c>
      <c r="K441" s="28">
        <f t="shared" si="104"/>
        <v>1.1101500319478763</v>
      </c>
      <c r="L441" s="28">
        <f t="shared" si="105"/>
        <v>1.785512716845804</v>
      </c>
      <c r="M441" s="25">
        <f t="shared" si="106"/>
        <v>5.6267149067793572</v>
      </c>
      <c r="O441" s="24">
        <v>168.68346855808133</v>
      </c>
      <c r="P441" s="24">
        <v>174.89081869796982</v>
      </c>
      <c r="Q441" s="24">
        <v>180.38364139582421</v>
      </c>
      <c r="R441" s="24">
        <v>185.82096005659665</v>
      </c>
      <c r="S441" s="24">
        <v>190.21836700467344</v>
      </c>
    </row>
    <row r="442" spans="1:19" outlineLevel="1">
      <c r="A442" s="10" t="s">
        <v>136</v>
      </c>
      <c r="B442" s="10" t="str">
        <f t="shared" si="102"/>
        <v>Simétrico</v>
      </c>
      <c r="C442" s="10" t="str">
        <f t="shared" si="101"/>
        <v>Calidad Datos Generales</v>
      </c>
      <c r="D442" s="22">
        <v>120</v>
      </c>
      <c r="E442" s="19" t="s">
        <v>34</v>
      </c>
      <c r="H442" s="19" t="s">
        <v>199</v>
      </c>
      <c r="J442" s="28">
        <f t="shared" si="103"/>
        <v>3.1017601306183762</v>
      </c>
      <c r="K442" s="28">
        <f t="shared" si="104"/>
        <v>1.1101500319478763</v>
      </c>
      <c r="L442" s="28">
        <f t="shared" si="105"/>
        <v>1.785512716845804</v>
      </c>
      <c r="M442" s="25">
        <f t="shared" si="106"/>
        <v>6.1482686069435273</v>
      </c>
      <c r="O442" s="24">
        <v>184.31914383940648</v>
      </c>
      <c r="P442" s="24">
        <v>191.10186815184684</v>
      </c>
      <c r="Q442" s="24">
        <v>197.10383375988494</v>
      </c>
      <c r="R442" s="24">
        <v>203.04515052851971</v>
      </c>
      <c r="S442" s="24">
        <v>207.85016367362167</v>
      </c>
    </row>
    <row r="443" spans="1:19" outlineLevel="1">
      <c r="A443" s="10" t="s">
        <v>136</v>
      </c>
      <c r="B443" s="10" t="str">
        <f t="shared" si="102"/>
        <v>Simétrico</v>
      </c>
      <c r="C443" s="10" t="str">
        <f t="shared" si="101"/>
        <v>Calidad Datos Generales</v>
      </c>
      <c r="D443" s="22">
        <v>150</v>
      </c>
      <c r="E443" s="19" t="s">
        <v>34</v>
      </c>
      <c r="H443" s="19" t="s">
        <v>199</v>
      </c>
      <c r="J443" s="28">
        <f t="shared" si="103"/>
        <v>3.4572107732942632</v>
      </c>
      <c r="K443" s="28">
        <f t="shared" si="104"/>
        <v>1.1101500319478763</v>
      </c>
      <c r="L443" s="28">
        <f t="shared" si="105"/>
        <v>1.785512716845804</v>
      </c>
      <c r="M443" s="25">
        <f t="shared" si="106"/>
        <v>6.8528382498728044</v>
      </c>
      <c r="O443" s="24">
        <v>205.4414600006258</v>
      </c>
      <c r="P443" s="24">
        <v>213.00146031585933</v>
      </c>
      <c r="Q443" s="24">
        <v>219.69122976521845</v>
      </c>
      <c r="R443" s="24">
        <v>226.3134002345974</v>
      </c>
      <c r="S443" s="24">
        <v>231.6690507399623</v>
      </c>
    </row>
    <row r="444" spans="1:19" outlineLevel="1">
      <c r="A444" s="10" t="s">
        <v>136</v>
      </c>
      <c r="B444" s="10" t="str">
        <f t="shared" si="102"/>
        <v>Simétrico</v>
      </c>
      <c r="C444" s="10" t="str">
        <f t="shared" si="101"/>
        <v>Calidad Datos Generales</v>
      </c>
      <c r="D444" s="22">
        <v>200</v>
      </c>
      <c r="E444" s="19" t="s">
        <v>34</v>
      </c>
      <c r="H444" s="19" t="s">
        <v>199</v>
      </c>
      <c r="J444" s="28">
        <f t="shared" si="103"/>
        <v>3.9762260973498145</v>
      </c>
      <c r="K444" s="28">
        <f t="shared" si="104"/>
        <v>1.1101500319478763</v>
      </c>
      <c r="L444" s="28">
        <f t="shared" si="105"/>
        <v>1.785512716845804</v>
      </c>
      <c r="M444" s="25">
        <f t="shared" si="106"/>
        <v>7.8816236778346989</v>
      </c>
      <c r="O444" s="24">
        <v>236.28345168951225</v>
      </c>
      <c r="P444" s="24">
        <v>244.97840045619128</v>
      </c>
      <c r="Q444" s="24">
        <v>252.67247455640847</v>
      </c>
      <c r="R444" s="24">
        <v>260.28880134933746</v>
      </c>
      <c r="S444" s="24">
        <v>266.44847129836552</v>
      </c>
    </row>
    <row r="445" spans="1:19" outlineLevel="1">
      <c r="A445" s="10" t="s">
        <v>136</v>
      </c>
      <c r="B445" s="10" t="str">
        <f t="shared" si="102"/>
        <v>Simétrico</v>
      </c>
      <c r="C445" s="10" t="str">
        <f t="shared" si="101"/>
        <v>Calidad Datos Generales</v>
      </c>
      <c r="D445" s="22">
        <v>250</v>
      </c>
      <c r="E445" s="19" t="s">
        <v>34</v>
      </c>
      <c r="H445" s="19" t="s">
        <v>199</v>
      </c>
      <c r="J445" s="28">
        <f t="shared" si="103"/>
        <v>4.4318874193766264</v>
      </c>
      <c r="K445" s="28">
        <f t="shared" si="104"/>
        <v>1.1101500319478763</v>
      </c>
      <c r="L445" s="28">
        <f t="shared" si="105"/>
        <v>1.785512716845804</v>
      </c>
      <c r="M445" s="25">
        <f t="shared" si="106"/>
        <v>8.7848296265994463</v>
      </c>
      <c r="O445" s="24">
        <v>263.36069210138453</v>
      </c>
      <c r="P445" s="24">
        <v>273.05205096974794</v>
      </c>
      <c r="Q445" s="24">
        <v>281.62783850638516</v>
      </c>
      <c r="R445" s="24">
        <v>290.11696917175169</v>
      </c>
      <c r="S445" s="24">
        <v>296.98251531682746</v>
      </c>
    </row>
    <row r="446" spans="1:19" outlineLevel="1">
      <c r="A446" s="10" t="s">
        <v>136</v>
      </c>
      <c r="B446" s="10" t="str">
        <f t="shared" si="102"/>
        <v>Simétrico</v>
      </c>
      <c r="C446" s="10" t="str">
        <f t="shared" si="101"/>
        <v>Calidad Datos Generales</v>
      </c>
      <c r="D446" s="22">
        <v>300</v>
      </c>
      <c r="E446" s="19" t="s">
        <v>34</v>
      </c>
      <c r="H446" s="19" t="s">
        <v>199</v>
      </c>
      <c r="J446" s="28">
        <f t="shared" si="103"/>
        <v>4.8426896939866175</v>
      </c>
      <c r="K446" s="28">
        <f t="shared" si="104"/>
        <v>1.1101500319478763</v>
      </c>
      <c r="L446" s="28">
        <f t="shared" si="105"/>
        <v>1.785512716845804</v>
      </c>
      <c r="M446" s="25">
        <f t="shared" si="106"/>
        <v>9.5991165547578987</v>
      </c>
      <c r="O446" s="24">
        <v>287.77222631254182</v>
      </c>
      <c r="P446" s="24">
        <v>298.3619004787576</v>
      </c>
      <c r="Q446" s="24">
        <v>307.73259833085541</v>
      </c>
      <c r="R446" s="24">
        <v>317.00860687844136</v>
      </c>
      <c r="S446" s="24">
        <v>324.51053696244708</v>
      </c>
    </row>
    <row r="447" spans="1:19" outlineLevel="1">
      <c r="A447" s="10" t="s">
        <v>136</v>
      </c>
      <c r="B447" s="10" t="str">
        <f t="shared" si="102"/>
        <v>Simétrico</v>
      </c>
      <c r="C447" s="10" t="str">
        <f t="shared" si="101"/>
        <v>Calidad Datos Generales</v>
      </c>
      <c r="D447" s="22">
        <v>350</v>
      </c>
      <c r="E447" s="19" t="s">
        <v>34</v>
      </c>
      <c r="H447" s="19" t="s">
        <v>199</v>
      </c>
      <c r="J447" s="28">
        <f t="shared" si="103"/>
        <v>5.2195873591693909</v>
      </c>
      <c r="K447" s="28">
        <f t="shared" si="104"/>
        <v>1.1101500319478763</v>
      </c>
      <c r="L447" s="28">
        <f t="shared" si="105"/>
        <v>1.785512716845804</v>
      </c>
      <c r="M447" s="25">
        <f t="shared" si="106"/>
        <v>10.346198206881521</v>
      </c>
      <c r="O447" s="24">
        <v>310.16901137525736</v>
      </c>
      <c r="P447" s="24">
        <v>321.58286047740779</v>
      </c>
      <c r="Q447" s="24">
        <v>331.68286257255352</v>
      </c>
      <c r="R447" s="24">
        <v>341.68080586812505</v>
      </c>
      <c r="S447" s="24">
        <v>349.76659742410101</v>
      </c>
    </row>
    <row r="448" spans="1:19" outlineLevel="1">
      <c r="A448" s="10" t="s">
        <v>136</v>
      </c>
      <c r="B448" s="10" t="str">
        <f t="shared" si="102"/>
        <v>Simétrico</v>
      </c>
      <c r="C448" s="10" t="str">
        <f t="shared" si="101"/>
        <v>Calidad Datos Generales</v>
      </c>
      <c r="D448" s="22">
        <v>400</v>
      </c>
      <c r="E448" s="19" t="s">
        <v>34</v>
      </c>
      <c r="H448" s="19" t="s">
        <v>199</v>
      </c>
      <c r="J448" s="28">
        <f t="shared" si="103"/>
        <v>5.5697006648653096</v>
      </c>
      <c r="K448" s="28">
        <f t="shared" si="104"/>
        <v>1.1101500319478763</v>
      </c>
      <c r="L448" s="28">
        <f t="shared" si="105"/>
        <v>1.785512716845804</v>
      </c>
      <c r="M448" s="25">
        <f t="shared" si="106"/>
        <v>11.040188249836357</v>
      </c>
      <c r="O448" s="24">
        <v>330.97416136594694</v>
      </c>
      <c r="P448" s="24">
        <v>343.15361513469009</v>
      </c>
      <c r="Q448" s="24">
        <v>353.93109322127697</v>
      </c>
      <c r="R448" s="24">
        <v>364.59966672887549</v>
      </c>
      <c r="S448" s="24">
        <v>373.22782744471567</v>
      </c>
    </row>
    <row r="449" spans="1:19" outlineLevel="1">
      <c r="A449" s="10" t="s">
        <v>136</v>
      </c>
      <c r="B449" s="10" t="str">
        <f t="shared" si="102"/>
        <v>Simétrico</v>
      </c>
      <c r="C449" s="10" t="str">
        <f t="shared" si="101"/>
        <v>Calidad Datos Generales</v>
      </c>
      <c r="D449" s="22">
        <v>500</v>
      </c>
      <c r="E449" s="19" t="s">
        <v>34</v>
      </c>
      <c r="H449" s="19" t="s">
        <v>199</v>
      </c>
      <c r="J449" s="28">
        <f t="shared" si="103"/>
        <v>6.2079684861890678</v>
      </c>
      <c r="K449" s="28">
        <f t="shared" si="104"/>
        <v>1.1101500319478763</v>
      </c>
      <c r="L449" s="28">
        <f t="shared" si="105"/>
        <v>1.785512716845804</v>
      </c>
      <c r="M449" s="25">
        <f t="shared" si="106"/>
        <v>12.305354427559054</v>
      </c>
      <c r="O449" s="24">
        <v>368.902619213261</v>
      </c>
      <c r="P449" s="24">
        <v>382.47779492284872</v>
      </c>
      <c r="Q449" s="24">
        <v>394.49033353990251</v>
      </c>
      <c r="R449" s="24">
        <v>406.38148750182995</v>
      </c>
      <c r="S449" s="24">
        <v>415.99840464705431</v>
      </c>
    </row>
    <row r="450" spans="1:19" outlineLevel="1">
      <c r="A450" s="10" t="s">
        <v>136</v>
      </c>
      <c r="B450" s="10" t="str">
        <f t="shared" si="102"/>
        <v>Simétrico</v>
      </c>
      <c r="C450" s="10" t="str">
        <f t="shared" si="101"/>
        <v>Calidad Datos Generales</v>
      </c>
      <c r="D450" s="22">
        <v>750</v>
      </c>
      <c r="E450" s="19" t="s">
        <v>34</v>
      </c>
      <c r="H450" s="19" t="s">
        <v>199</v>
      </c>
      <c r="J450" s="28">
        <f t="shared" si="103"/>
        <v>7.5607534060245989</v>
      </c>
      <c r="K450" s="28">
        <f t="shared" si="104"/>
        <v>1.1101500319478763</v>
      </c>
      <c r="L450" s="28">
        <f t="shared" si="105"/>
        <v>1.785512716845804</v>
      </c>
      <c r="M450" s="25">
        <f t="shared" si="106"/>
        <v>14.986827108979215</v>
      </c>
      <c r="O450" s="24">
        <v>449.29057563890342</v>
      </c>
      <c r="P450" s="24">
        <v>465.82393211646752</v>
      </c>
      <c r="Q450" s="24">
        <v>480.45413561475334</v>
      </c>
      <c r="R450" s="24">
        <v>494.93650340048242</v>
      </c>
      <c r="S450" s="24">
        <v>506.64905304099244</v>
      </c>
    </row>
    <row r="451" spans="1:19" outlineLevel="1">
      <c r="A451" s="10" t="s">
        <v>136</v>
      </c>
      <c r="B451" s="10" t="str">
        <f t="shared" si="102"/>
        <v>Simétrico</v>
      </c>
      <c r="C451" s="10" t="str">
        <f t="shared" si="101"/>
        <v>Calidad Datos Generales</v>
      </c>
      <c r="D451" s="22">
        <v>1000</v>
      </c>
      <c r="E451" s="19" t="s">
        <v>34</v>
      </c>
      <c r="H451" s="19" t="s">
        <v>199</v>
      </c>
      <c r="J451" s="28">
        <f t="shared" si="103"/>
        <v>8.6958149155642026</v>
      </c>
      <c r="K451" s="28">
        <f t="shared" si="104"/>
        <v>1.1101500319478763</v>
      </c>
      <c r="L451" s="28">
        <f t="shared" si="105"/>
        <v>1.785512716845804</v>
      </c>
      <c r="M451" s="25">
        <f t="shared" si="106"/>
        <v>17.236731276991392</v>
      </c>
      <c r="O451" s="24">
        <v>516.7405256134989</v>
      </c>
      <c r="P451" s="24">
        <v>535.75595967690606</v>
      </c>
      <c r="Q451" s="24">
        <v>552.58252906306802</v>
      </c>
      <c r="R451" s="24">
        <v>569.2390688337581</v>
      </c>
      <c r="S451" s="24">
        <v>582.70997026298301</v>
      </c>
    </row>
    <row r="452" spans="1:19" s="3" customFormat="1" ht="12">
      <c r="A452" s="10" t="s">
        <v>136</v>
      </c>
      <c r="B452" s="10" t="str">
        <f>+IF(D450="Calidad best effort",C449,B450)</f>
        <v>Simétrico</v>
      </c>
      <c r="C452" s="10" t="str">
        <f>+IF(D452=2,D450,C450)</f>
        <v>Calidad Datos Generales</v>
      </c>
      <c r="D452" s="23" t="s">
        <v>155</v>
      </c>
      <c r="E452" s="2"/>
      <c r="F452" s="2"/>
      <c r="G452" s="2"/>
      <c r="H452" s="16"/>
      <c r="I452" s="2"/>
      <c r="J452" s="2"/>
      <c r="K452" s="2"/>
      <c r="L452" s="2"/>
      <c r="M452" s="2"/>
      <c r="N452" s="2"/>
      <c r="O452" s="17"/>
      <c r="P452" s="17"/>
      <c r="Q452" s="17"/>
      <c r="R452" s="17"/>
      <c r="S452" s="17"/>
    </row>
    <row r="453" spans="1:19" s="3" customFormat="1">
      <c r="A453" s="10" t="s">
        <v>136</v>
      </c>
      <c r="B453" s="10" t="str">
        <f>+IF(D452="Calidad best effort",C450,B452)</f>
        <v>Simétrico</v>
      </c>
      <c r="C453" s="10" t="str">
        <f t="shared" ref="C453:C475" si="107">+IF(D453=2,D452,C452)</f>
        <v>Calidad Doble</v>
      </c>
      <c r="D453" s="22">
        <f t="array" ref="D453:D475">vel.SAIB</f>
        <v>2</v>
      </c>
      <c r="E453" s="2"/>
      <c r="F453" s="2"/>
      <c r="G453" s="2"/>
      <c r="H453" s="16"/>
      <c r="I453" s="2"/>
      <c r="J453" s="28">
        <f>INDEX(factor.vel.SAIB,MATCH(D453,vel.SAIB,0))</f>
        <v>0.42371230003293037</v>
      </c>
      <c r="K453" s="28">
        <f>INDEX(factor.calidad.SAIB,MATCH(C453,calidad.SAIB,0))</f>
        <v>1.2727636784397074</v>
      </c>
      <c r="L453" s="28">
        <f>INDEX(factor.simetria.SAIB,MATCH(B453,simetria.SAIB,0))</f>
        <v>1.785512716845804</v>
      </c>
      <c r="M453" s="25">
        <f>J453*K453*L453</f>
        <v>0.9629013425031997</v>
      </c>
      <c r="N453"/>
      <c r="O453" s="24">
        <f t="array" ref="O453:S475">INDEX(costo.unitario,MATCH($A453:$A475,niveles.desagregacion,0),indice.tiempo)*M453:M475</f>
        <v>28.866850555547803</v>
      </c>
      <c r="P453" s="24">
        <v>29.929116172717169</v>
      </c>
      <c r="Q453" s="24">
        <v>30.869104502945792</v>
      </c>
      <c r="R453" s="24">
        <v>31.799594411323302</v>
      </c>
      <c r="S453" s="24">
        <v>32.552123928810381</v>
      </c>
    </row>
    <row r="454" spans="1:19">
      <c r="A454" s="10" t="s">
        <v>136</v>
      </c>
      <c r="B454" s="10" t="str">
        <f t="shared" ref="B454:B475" si="108">+IF(D453="Calidad best effort",C452,B453)</f>
        <v>Simétrico</v>
      </c>
      <c r="C454" s="10" t="str">
        <f t="shared" si="107"/>
        <v>Calidad Doble</v>
      </c>
      <c r="D454" s="22">
        <v>3</v>
      </c>
      <c r="E454" s="19" t="s">
        <v>34</v>
      </c>
      <c r="H454" s="19" t="s">
        <v>199</v>
      </c>
      <c r="J454" s="28">
        <f t="shared" ref="J454:J475" si="109">INDEX(factor.vel.SAIB,MATCH(D454,vel.SAIB,0))</f>
        <v>0.51604389145588314</v>
      </c>
      <c r="K454" s="28">
        <f t="shared" ref="K454:K475" si="110">INDEX(factor.calidad.SAIB,MATCH(C454,calidad.SAIB,0))</f>
        <v>1.2727636784397074</v>
      </c>
      <c r="L454" s="28">
        <f t="shared" ref="L454:L475" si="111">INDEX(factor.simetria.SAIB,MATCH(B454,simetria.SAIB,0))</f>
        <v>1.785512716845804</v>
      </c>
      <c r="M454" s="25">
        <f>J454*K454*L454</f>
        <v>1.1727281833329524</v>
      </c>
      <c r="O454" s="24">
        <v>35.157256217491366</v>
      </c>
      <c r="P454" s="24">
        <v>36.451001248733704</v>
      </c>
      <c r="Q454" s="24">
        <v>37.59582342127058</v>
      </c>
      <c r="R454" s="24">
        <v>38.729077360894799</v>
      </c>
      <c r="S454" s="24">
        <v>39.645591374316808</v>
      </c>
    </row>
    <row r="455" spans="1:19" outlineLevel="1">
      <c r="A455" s="10" t="s">
        <v>136</v>
      </c>
      <c r="B455" s="10" t="str">
        <f t="shared" si="108"/>
        <v>Simétrico</v>
      </c>
      <c r="C455" s="10" t="str">
        <f t="shared" si="107"/>
        <v>Calidad Doble</v>
      </c>
      <c r="D455" s="22">
        <v>5</v>
      </c>
      <c r="E455" s="19" t="s">
        <v>34</v>
      </c>
      <c r="H455" s="19" t="s">
        <v>199</v>
      </c>
      <c r="J455" s="28">
        <f t="shared" si="109"/>
        <v>0.66152993854355946</v>
      </c>
      <c r="K455" s="28">
        <f t="shared" si="110"/>
        <v>1.2727636784397074</v>
      </c>
      <c r="L455" s="28">
        <f t="shared" si="111"/>
        <v>1.785512716845804</v>
      </c>
      <c r="M455" s="25">
        <f t="shared" ref="M455:M475" si="112">J455*K455*L455</f>
        <v>1.5033504240498721</v>
      </c>
      <c r="O455" s="24">
        <v>45.068991087758157</v>
      </c>
      <c r="P455" s="24">
        <v>46.727476122033472</v>
      </c>
      <c r="Q455" s="24">
        <v>48.195053113023533</v>
      </c>
      <c r="R455" s="24">
        <v>49.647800488675678</v>
      </c>
      <c r="S455" s="24">
        <v>50.822703377774616</v>
      </c>
    </row>
    <row r="456" spans="1:19" outlineLevel="1">
      <c r="A456" s="10" t="s">
        <v>136</v>
      </c>
      <c r="B456" s="10" t="str">
        <f t="shared" si="108"/>
        <v>Simétrico</v>
      </c>
      <c r="C456" s="10" t="str">
        <f t="shared" si="107"/>
        <v>Calidad Doble</v>
      </c>
      <c r="D456" s="22">
        <v>10</v>
      </c>
      <c r="E456" s="19" t="s">
        <v>34</v>
      </c>
      <c r="H456" s="19" t="s">
        <v>199</v>
      </c>
      <c r="J456" s="28">
        <f t="shared" si="109"/>
        <v>0.92663838733670956</v>
      </c>
      <c r="K456" s="28">
        <f t="shared" si="110"/>
        <v>1.2727636784397074</v>
      </c>
      <c r="L456" s="28">
        <f t="shared" si="111"/>
        <v>1.785512716845804</v>
      </c>
      <c r="M456" s="25">
        <f t="shared" si="112"/>
        <v>2.1058188471568373</v>
      </c>
      <c r="O456" s="24">
        <v>63.130411470716567</v>
      </c>
      <c r="P456" s="24">
        <v>65.453535199578241</v>
      </c>
      <c r="Q456" s="24">
        <v>67.509244392751725</v>
      </c>
      <c r="R456" s="24">
        <v>69.544180994934408</v>
      </c>
      <c r="S456" s="24">
        <v>71.189926795689559</v>
      </c>
    </row>
    <row r="457" spans="1:19" outlineLevel="1">
      <c r="A457" s="10" t="s">
        <v>136</v>
      </c>
      <c r="B457" s="10" t="str">
        <f t="shared" si="108"/>
        <v>Simétrico</v>
      </c>
      <c r="C457" s="10" t="str">
        <f t="shared" si="107"/>
        <v>Calidad Doble</v>
      </c>
      <c r="D457" s="22">
        <v>15</v>
      </c>
      <c r="E457" s="19" t="s">
        <v>34</v>
      </c>
      <c r="H457" s="19" t="s">
        <v>199</v>
      </c>
      <c r="J457" s="28">
        <f t="shared" si="109"/>
        <v>1.1285631295963692</v>
      </c>
      <c r="K457" s="28">
        <f t="shared" si="110"/>
        <v>1.2727636784397074</v>
      </c>
      <c r="L457" s="28">
        <f t="shared" si="111"/>
        <v>1.785512716845804</v>
      </c>
      <c r="M457" s="25">
        <f t="shared" si="112"/>
        <v>2.5647000393981951</v>
      </c>
      <c r="O457" s="24">
        <v>76.887225605741889</v>
      </c>
      <c r="P457" s="24">
        <v>79.716583661389805</v>
      </c>
      <c r="Q457" s="24">
        <v>82.220254599581679</v>
      </c>
      <c r="R457" s="24">
        <v>84.698626369706702</v>
      </c>
      <c r="S457" s="24">
        <v>86.702998362926778</v>
      </c>
    </row>
    <row r="458" spans="1:19" outlineLevel="1">
      <c r="A458" s="10" t="s">
        <v>136</v>
      </c>
      <c r="B458" s="10" t="str">
        <f t="shared" si="108"/>
        <v>Simétrico</v>
      </c>
      <c r="C458" s="10" t="str">
        <f t="shared" si="107"/>
        <v>Calidad Doble</v>
      </c>
      <c r="D458" s="22">
        <v>20</v>
      </c>
      <c r="E458" s="19" t="s">
        <v>34</v>
      </c>
      <c r="H458" s="19" t="s">
        <v>199</v>
      </c>
      <c r="J458" s="28">
        <f t="shared" si="109"/>
        <v>1.2979891775970445</v>
      </c>
      <c r="K458" s="28">
        <f t="shared" si="110"/>
        <v>1.2727636784397074</v>
      </c>
      <c r="L458" s="28">
        <f t="shared" si="111"/>
        <v>1.785512716845804</v>
      </c>
      <c r="M458" s="25">
        <f t="shared" si="112"/>
        <v>2.9497267876473789</v>
      </c>
      <c r="O458" s="24">
        <v>88.429954970625687</v>
      </c>
      <c r="P458" s="24">
        <v>91.684071678382637</v>
      </c>
      <c r="Q458" s="24">
        <v>94.563607343524879</v>
      </c>
      <c r="R458" s="24">
        <v>97.414045791602504</v>
      </c>
      <c r="S458" s="24">
        <v>99.719325032834462</v>
      </c>
    </row>
    <row r="459" spans="1:19" outlineLevel="1">
      <c r="A459" s="10" t="s">
        <v>136</v>
      </c>
      <c r="B459" s="10" t="str">
        <f t="shared" si="108"/>
        <v>Simétrico</v>
      </c>
      <c r="C459" s="10" t="str">
        <f t="shared" si="107"/>
        <v>Calidad Doble</v>
      </c>
      <c r="D459" s="22">
        <v>30</v>
      </c>
      <c r="E459" s="19" t="s">
        <v>34</v>
      </c>
      <c r="H459" s="19" t="s">
        <v>199</v>
      </c>
      <c r="J459" s="28">
        <f t="shared" si="109"/>
        <v>1.5808353598013152</v>
      </c>
      <c r="K459" s="28">
        <f t="shared" si="110"/>
        <v>1.2727636784397074</v>
      </c>
      <c r="L459" s="28">
        <f t="shared" si="111"/>
        <v>1.785512716845804</v>
      </c>
      <c r="M459" s="25">
        <f t="shared" si="112"/>
        <v>3.5925048437605245</v>
      </c>
      <c r="O459" s="24">
        <v>107.69981914795395</v>
      </c>
      <c r="P459" s="24">
        <v>111.66304383836768</v>
      </c>
      <c r="Q459" s="24">
        <v>115.17006213854569</v>
      </c>
      <c r="R459" s="24">
        <v>118.64164261658971</v>
      </c>
      <c r="S459" s="24">
        <v>121.44926767360445</v>
      </c>
    </row>
    <row r="460" spans="1:19" outlineLevel="1">
      <c r="A460" s="10" t="s">
        <v>136</v>
      </c>
      <c r="B460" s="10" t="str">
        <f t="shared" si="108"/>
        <v>Simétrico</v>
      </c>
      <c r="C460" s="10" t="str">
        <f t="shared" si="107"/>
        <v>Calidad Doble</v>
      </c>
      <c r="D460" s="22">
        <v>40</v>
      </c>
      <c r="E460" s="19" t="s">
        <v>34</v>
      </c>
      <c r="H460" s="19" t="s">
        <v>199</v>
      </c>
      <c r="J460" s="28">
        <f t="shared" si="109"/>
        <v>1.8181589800108939</v>
      </c>
      <c r="K460" s="28">
        <f t="shared" si="110"/>
        <v>1.2727636784397074</v>
      </c>
      <c r="L460" s="28">
        <f t="shared" si="111"/>
        <v>1.785512716845804</v>
      </c>
      <c r="M460" s="25">
        <f t="shared" si="112"/>
        <v>4.1318312510651101</v>
      </c>
      <c r="O460" s="24">
        <v>123.86830299267372</v>
      </c>
      <c r="P460" s="24">
        <v>128.42650857429879</v>
      </c>
      <c r="Q460" s="24">
        <v>132.46001957593316</v>
      </c>
      <c r="R460" s="24">
        <v>136.45277263642868</v>
      </c>
      <c r="S460" s="24">
        <v>139.68189366934669</v>
      </c>
    </row>
    <row r="461" spans="1:19" outlineLevel="1">
      <c r="A461" s="10" t="s">
        <v>136</v>
      </c>
      <c r="B461" s="10" t="str">
        <f t="shared" si="108"/>
        <v>Simétrico</v>
      </c>
      <c r="C461" s="10" t="str">
        <f t="shared" si="107"/>
        <v>Calidad Doble</v>
      </c>
      <c r="D461" s="22">
        <v>50</v>
      </c>
      <c r="E461" s="19" t="s">
        <v>34</v>
      </c>
      <c r="H461" s="19" t="s">
        <v>199</v>
      </c>
      <c r="J461" s="28">
        <f t="shared" si="109"/>
        <v>2.0265135112179755</v>
      </c>
      <c r="K461" s="28">
        <f t="shared" si="110"/>
        <v>1.2727636784397074</v>
      </c>
      <c r="L461" s="28">
        <f t="shared" si="111"/>
        <v>1.785512716845804</v>
      </c>
      <c r="M461" s="25">
        <f t="shared" si="112"/>
        <v>4.605324368447663</v>
      </c>
      <c r="O461" s="24">
        <v>138.06316850509478</v>
      </c>
      <c r="P461" s="24">
        <v>143.14372818091425</v>
      </c>
      <c r="Q461" s="24">
        <v>147.63946515019148</v>
      </c>
      <c r="R461" s="24">
        <v>152.08977346371566</v>
      </c>
      <c r="S461" s="24">
        <v>155.6889402442396</v>
      </c>
    </row>
    <row r="462" spans="1:19" outlineLevel="1">
      <c r="A462" s="10" t="s">
        <v>136</v>
      </c>
      <c r="B462" s="10" t="str">
        <f t="shared" si="108"/>
        <v>Simétrico</v>
      </c>
      <c r="C462" s="10" t="str">
        <f t="shared" si="107"/>
        <v>Calidad Doble</v>
      </c>
      <c r="D462" s="22">
        <v>60</v>
      </c>
      <c r="E462" s="19" t="s">
        <v>34</v>
      </c>
      <c r="H462" s="19" t="s">
        <v>199</v>
      </c>
      <c r="J462" s="28">
        <f t="shared" si="109"/>
        <v>2.2143559090858629</v>
      </c>
      <c r="K462" s="28">
        <f t="shared" si="110"/>
        <v>1.2727636784397074</v>
      </c>
      <c r="L462" s="28">
        <f t="shared" si="111"/>
        <v>1.785512716845804</v>
      </c>
      <c r="M462" s="25">
        <f t="shared" si="112"/>
        <v>5.0322029298487632</v>
      </c>
      <c r="O462" s="24">
        <v>150.86057473292112</v>
      </c>
      <c r="P462" s="24">
        <v>156.41206367061523</v>
      </c>
      <c r="Q462" s="24">
        <v>161.32452128242338</v>
      </c>
      <c r="R462" s="24">
        <v>166.18733934741786</v>
      </c>
      <c r="S462" s="24">
        <v>170.12012152928878</v>
      </c>
    </row>
    <row r="463" spans="1:19" outlineLevel="1">
      <c r="A463" s="10" t="s">
        <v>136</v>
      </c>
      <c r="B463" s="10" t="str">
        <f t="shared" si="108"/>
        <v>Simétrico</v>
      </c>
      <c r="C463" s="10" t="str">
        <f t="shared" si="107"/>
        <v>Calidad Doble</v>
      </c>
      <c r="D463" s="22">
        <v>70</v>
      </c>
      <c r="E463" s="19" t="s">
        <v>34</v>
      </c>
      <c r="H463" s="19" t="s">
        <v>199</v>
      </c>
      <c r="J463" s="28">
        <f t="shared" si="109"/>
        <v>2.3866951719245444</v>
      </c>
      <c r="K463" s="28">
        <f t="shared" si="110"/>
        <v>1.2727636784397074</v>
      </c>
      <c r="L463" s="28">
        <f t="shared" si="111"/>
        <v>1.785512716845804</v>
      </c>
      <c r="M463" s="25">
        <f t="shared" si="112"/>
        <v>5.423850062916368</v>
      </c>
      <c r="O463" s="24">
        <v>162.60177682885001</v>
      </c>
      <c r="P463" s="24">
        <v>168.58532797806737</v>
      </c>
      <c r="Q463" s="24">
        <v>173.88011316426025</v>
      </c>
      <c r="R463" s="24">
        <v>179.12139544867</v>
      </c>
      <c r="S463" s="24">
        <v>183.36025886136193</v>
      </c>
    </row>
    <row r="464" spans="1:19" outlineLevel="1">
      <c r="A464" s="10" t="s">
        <v>136</v>
      </c>
      <c r="B464" s="10" t="str">
        <f t="shared" si="108"/>
        <v>Simétrico</v>
      </c>
      <c r="C464" s="10" t="str">
        <f t="shared" si="107"/>
        <v>Calidad Doble</v>
      </c>
      <c r="D464" s="22">
        <v>80</v>
      </c>
      <c r="E464" s="19" t="s">
        <v>34</v>
      </c>
      <c r="H464" s="19" t="s">
        <v>199</v>
      </c>
      <c r="J464" s="28">
        <f t="shared" si="109"/>
        <v>2.5467870870187617</v>
      </c>
      <c r="K464" s="28">
        <f t="shared" si="110"/>
        <v>1.2727636784397074</v>
      </c>
      <c r="L464" s="28">
        <f t="shared" si="111"/>
        <v>1.785512716845804</v>
      </c>
      <c r="M464" s="25">
        <f t="shared" si="112"/>
        <v>5.7876646605953823</v>
      </c>
      <c r="O464" s="24">
        <v>173.5085864442826</v>
      </c>
      <c r="P464" s="24">
        <v>179.89349515847547</v>
      </c>
      <c r="Q464" s="24">
        <v>185.54343768124039</v>
      </c>
      <c r="R464" s="24">
        <v>191.13628849787455</v>
      </c>
      <c r="S464" s="24">
        <v>195.65948137565414</v>
      </c>
    </row>
    <row r="465" spans="1:19" outlineLevel="1">
      <c r="A465" s="10" t="s">
        <v>136</v>
      </c>
      <c r="B465" s="10" t="str">
        <f t="shared" si="108"/>
        <v>Simétrico</v>
      </c>
      <c r="C465" s="10" t="str">
        <f t="shared" si="107"/>
        <v>Calidad Doble</v>
      </c>
      <c r="D465" s="22">
        <v>100</v>
      </c>
      <c r="E465" s="19" t="s">
        <v>34</v>
      </c>
      <c r="H465" s="19" t="s">
        <v>199</v>
      </c>
      <c r="J465" s="28">
        <f t="shared" si="109"/>
        <v>2.8386397992589538</v>
      </c>
      <c r="K465" s="28">
        <f t="shared" si="110"/>
        <v>1.2727636784397074</v>
      </c>
      <c r="L465" s="28">
        <f t="shared" si="111"/>
        <v>1.785512716845804</v>
      </c>
      <c r="M465" s="25">
        <f t="shared" si="112"/>
        <v>6.4509103780490413</v>
      </c>
      <c r="O465" s="24">
        <v>193.39205130431651</v>
      </c>
      <c r="P465" s="24">
        <v>200.508647773305</v>
      </c>
      <c r="Q465" s="24">
        <v>206.80605354797467</v>
      </c>
      <c r="R465" s="24">
        <v>213.03982511071649</v>
      </c>
      <c r="S465" s="24">
        <v>218.08135975176882</v>
      </c>
    </row>
    <row r="466" spans="1:19" outlineLevel="1">
      <c r="A466" s="10" t="s">
        <v>136</v>
      </c>
      <c r="B466" s="10" t="str">
        <f t="shared" si="108"/>
        <v>Simétrico</v>
      </c>
      <c r="C466" s="10" t="str">
        <f t="shared" si="107"/>
        <v>Calidad Doble</v>
      </c>
      <c r="D466" s="22">
        <v>120</v>
      </c>
      <c r="E466" s="19" t="s">
        <v>34</v>
      </c>
      <c r="H466" s="19" t="s">
        <v>199</v>
      </c>
      <c r="J466" s="28">
        <f t="shared" si="109"/>
        <v>3.1017601306183762</v>
      </c>
      <c r="K466" s="28">
        <f t="shared" si="110"/>
        <v>1.2727636784397074</v>
      </c>
      <c r="L466" s="28">
        <f t="shared" si="111"/>
        <v>1.785512716845804</v>
      </c>
      <c r="M466" s="25">
        <f t="shared" si="112"/>
        <v>7.0488607332456779</v>
      </c>
      <c r="O466" s="24">
        <v>211.31802438295585</v>
      </c>
      <c r="P466" s="24">
        <v>219.0942752475321</v>
      </c>
      <c r="Q466" s="24">
        <v>225.9754026675364</v>
      </c>
      <c r="R466" s="24">
        <v>232.7869974678851</v>
      </c>
      <c r="S466" s="24">
        <v>238.29584404673946</v>
      </c>
    </row>
    <row r="467" spans="1:19" outlineLevel="1">
      <c r="A467" s="10" t="s">
        <v>136</v>
      </c>
      <c r="B467" s="10" t="str">
        <f t="shared" si="108"/>
        <v>Simétrico</v>
      </c>
      <c r="C467" s="10" t="str">
        <f t="shared" si="107"/>
        <v>Calidad Doble</v>
      </c>
      <c r="D467" s="22">
        <v>150</v>
      </c>
      <c r="E467" s="19" t="s">
        <v>34</v>
      </c>
      <c r="H467" s="19" t="s">
        <v>199</v>
      </c>
      <c r="J467" s="28">
        <f t="shared" si="109"/>
        <v>3.4572107732942632</v>
      </c>
      <c r="K467" s="28">
        <f t="shared" si="110"/>
        <v>1.2727636784397074</v>
      </c>
      <c r="L467" s="28">
        <f t="shared" si="111"/>
        <v>1.785512716845804</v>
      </c>
      <c r="M467" s="25">
        <f t="shared" si="112"/>
        <v>7.8566350201843296</v>
      </c>
      <c r="O467" s="24">
        <v>235.53431591190318</v>
      </c>
      <c r="P467" s="24">
        <v>244.20169737685617</v>
      </c>
      <c r="Q467" s="24">
        <v>251.87137744463971</v>
      </c>
      <c r="R467" s="24">
        <v>259.46355670267468</v>
      </c>
      <c r="S467" s="24">
        <v>265.6036974417471</v>
      </c>
    </row>
    <row r="468" spans="1:19" outlineLevel="1">
      <c r="A468" s="10" t="s">
        <v>136</v>
      </c>
      <c r="B468" s="10" t="str">
        <f t="shared" si="108"/>
        <v>Simétrico</v>
      </c>
      <c r="C468" s="10" t="str">
        <f t="shared" si="107"/>
        <v>Calidad Doble</v>
      </c>
      <c r="D468" s="22">
        <v>200</v>
      </c>
      <c r="E468" s="19" t="s">
        <v>34</v>
      </c>
      <c r="H468" s="19" t="s">
        <v>199</v>
      </c>
      <c r="J468" s="28">
        <f t="shared" si="109"/>
        <v>3.9762260973498145</v>
      </c>
      <c r="K468" s="28">
        <f t="shared" si="110"/>
        <v>1.2727636784397074</v>
      </c>
      <c r="L468" s="28">
        <f t="shared" si="111"/>
        <v>1.785512716845804</v>
      </c>
      <c r="M468" s="25">
        <f t="shared" si="112"/>
        <v>9.0361158902793992</v>
      </c>
      <c r="O468" s="24">
        <v>270.89401114469774</v>
      </c>
      <c r="P468" s="24">
        <v>280.86258715483001</v>
      </c>
      <c r="Q468" s="24">
        <v>289.68368139629729</v>
      </c>
      <c r="R468" s="24">
        <v>298.41563998405542</v>
      </c>
      <c r="S468" s="24">
        <v>305.47757211636701</v>
      </c>
    </row>
    <row r="469" spans="1:19" outlineLevel="1">
      <c r="A469" s="10" t="s">
        <v>136</v>
      </c>
      <c r="B469" s="10" t="str">
        <f t="shared" si="108"/>
        <v>Simétrico</v>
      </c>
      <c r="C469" s="10" t="str">
        <f t="shared" si="107"/>
        <v>Calidad Doble</v>
      </c>
      <c r="D469" s="22">
        <v>250</v>
      </c>
      <c r="E469" s="19" t="s">
        <v>34</v>
      </c>
      <c r="H469" s="19" t="s">
        <v>199</v>
      </c>
      <c r="J469" s="28">
        <f t="shared" si="109"/>
        <v>4.4318874193766264</v>
      </c>
      <c r="K469" s="28">
        <f t="shared" si="110"/>
        <v>1.2727636784397074</v>
      </c>
      <c r="L469" s="28">
        <f t="shared" si="111"/>
        <v>1.785512716845804</v>
      </c>
      <c r="M469" s="25">
        <f t="shared" si="112"/>
        <v>10.071622526910671</v>
      </c>
      <c r="O469" s="24">
        <v>301.9374981661249</v>
      </c>
      <c r="P469" s="24">
        <v>313.04843741524127</v>
      </c>
      <c r="Q469" s="24">
        <v>322.88039757966726</v>
      </c>
      <c r="R469" s="24">
        <v>332.61300746253988</v>
      </c>
      <c r="S469" s="24">
        <v>340.48421181747926</v>
      </c>
    </row>
    <row r="470" spans="1:19" outlineLevel="1">
      <c r="A470" s="10" t="s">
        <v>136</v>
      </c>
      <c r="B470" s="10" t="str">
        <f t="shared" si="108"/>
        <v>Simétrico</v>
      </c>
      <c r="C470" s="10" t="str">
        <f t="shared" si="107"/>
        <v>Calidad Doble</v>
      </c>
      <c r="D470" s="22">
        <v>300</v>
      </c>
      <c r="E470" s="19" t="s">
        <v>34</v>
      </c>
      <c r="H470" s="19" t="s">
        <v>199</v>
      </c>
      <c r="J470" s="28">
        <f t="shared" si="109"/>
        <v>4.8426896939866175</v>
      </c>
      <c r="K470" s="28">
        <f t="shared" si="110"/>
        <v>1.2727636784397074</v>
      </c>
      <c r="L470" s="28">
        <f t="shared" si="111"/>
        <v>1.785512716845804</v>
      </c>
      <c r="M470" s="25">
        <f t="shared" si="112"/>
        <v>11.005185375321222</v>
      </c>
      <c r="O470" s="24">
        <v>329.92480905637774</v>
      </c>
      <c r="P470" s="24">
        <v>342.06564791364633</v>
      </c>
      <c r="Q470" s="24">
        <v>352.80895604728335</v>
      </c>
      <c r="R470" s="24">
        <v>363.44370488348216</v>
      </c>
      <c r="S470" s="24">
        <v>372.04451004885544</v>
      </c>
    </row>
    <row r="471" spans="1:19" outlineLevel="1">
      <c r="A471" s="10" t="s">
        <v>136</v>
      </c>
      <c r="B471" s="10" t="str">
        <f t="shared" si="108"/>
        <v>Simétrico</v>
      </c>
      <c r="C471" s="10" t="str">
        <f t="shared" si="107"/>
        <v>Calidad Doble</v>
      </c>
      <c r="D471" s="22">
        <v>350</v>
      </c>
      <c r="E471" s="19" t="s">
        <v>34</v>
      </c>
      <c r="H471" s="19" t="s">
        <v>199</v>
      </c>
      <c r="J471" s="28">
        <f t="shared" si="109"/>
        <v>5.2195873591693909</v>
      </c>
      <c r="K471" s="28">
        <f t="shared" si="110"/>
        <v>1.2727636784397074</v>
      </c>
      <c r="L471" s="28">
        <f t="shared" si="111"/>
        <v>1.785512716845804</v>
      </c>
      <c r="M471" s="25">
        <f t="shared" si="112"/>
        <v>11.861698787281668</v>
      </c>
      <c r="O471" s="24">
        <v>355.60225239403974</v>
      </c>
      <c r="P471" s="24">
        <v>368.68799049280761</v>
      </c>
      <c r="Q471" s="24">
        <v>380.26743061254632</v>
      </c>
      <c r="R471" s="24">
        <v>391.72986246365014</v>
      </c>
      <c r="S471" s="24">
        <v>401.00005253500791</v>
      </c>
    </row>
    <row r="472" spans="1:19" outlineLevel="1">
      <c r="A472" s="10" t="s">
        <v>136</v>
      </c>
      <c r="B472" s="10" t="str">
        <f t="shared" si="108"/>
        <v>Simétrico</v>
      </c>
      <c r="C472" s="10" t="str">
        <f t="shared" si="107"/>
        <v>Calidad Doble</v>
      </c>
      <c r="D472" s="22">
        <v>400</v>
      </c>
      <c r="E472" s="19" t="s">
        <v>34</v>
      </c>
      <c r="H472" s="19" t="s">
        <v>199</v>
      </c>
      <c r="J472" s="28">
        <f t="shared" si="109"/>
        <v>5.5697006648653096</v>
      </c>
      <c r="K472" s="28">
        <f t="shared" si="110"/>
        <v>1.2727636784397074</v>
      </c>
      <c r="L472" s="28">
        <f t="shared" si="111"/>
        <v>1.785512716845804</v>
      </c>
      <c r="M472" s="25">
        <f t="shared" si="112"/>
        <v>12.657343785212181</v>
      </c>
      <c r="O472" s="24">
        <v>379.45491957468903</v>
      </c>
      <c r="P472" s="24">
        <v>393.41840733218856</v>
      </c>
      <c r="Q472" s="24">
        <v>405.77455943689051</v>
      </c>
      <c r="R472" s="24">
        <v>418.00585473074409</v>
      </c>
      <c r="S472" s="24">
        <v>427.89785964434429</v>
      </c>
    </row>
    <row r="473" spans="1:19" outlineLevel="1">
      <c r="A473" s="10" t="s">
        <v>136</v>
      </c>
      <c r="B473" s="10" t="str">
        <f t="shared" si="108"/>
        <v>Simétrico</v>
      </c>
      <c r="C473" s="10" t="str">
        <f t="shared" si="107"/>
        <v>Calidad Doble</v>
      </c>
      <c r="D473" s="22">
        <v>500</v>
      </c>
      <c r="E473" s="19" t="s">
        <v>34</v>
      </c>
      <c r="H473" s="19" t="s">
        <v>199</v>
      </c>
      <c r="J473" s="28">
        <f t="shared" si="109"/>
        <v>6.2079684861890678</v>
      </c>
      <c r="K473" s="28">
        <f t="shared" si="110"/>
        <v>1.2727636784397074</v>
      </c>
      <c r="L473" s="28">
        <f t="shared" si="111"/>
        <v>1.785512716845804</v>
      </c>
      <c r="M473" s="25">
        <f t="shared" si="112"/>
        <v>14.107830216645665</v>
      </c>
      <c r="O473" s="24">
        <v>422.93909931442295</v>
      </c>
      <c r="P473" s="24">
        <v>438.5027529417477</v>
      </c>
      <c r="Q473" s="24">
        <v>452.27487598606632</v>
      </c>
      <c r="R473" s="24">
        <v>465.90783407455132</v>
      </c>
      <c r="S473" s="24">
        <v>476.93342745270866</v>
      </c>
    </row>
    <row r="474" spans="1:19" outlineLevel="1">
      <c r="A474" s="10" t="s">
        <v>136</v>
      </c>
      <c r="B474" s="10" t="str">
        <f t="shared" si="108"/>
        <v>Simétrico</v>
      </c>
      <c r="C474" s="10" t="str">
        <f t="shared" si="107"/>
        <v>Calidad Doble</v>
      </c>
      <c r="D474" s="22">
        <v>750</v>
      </c>
      <c r="E474" s="19" t="s">
        <v>34</v>
      </c>
      <c r="H474" s="19" t="s">
        <v>199</v>
      </c>
      <c r="J474" s="28">
        <f t="shared" si="109"/>
        <v>7.5607534060245989</v>
      </c>
      <c r="K474" s="28">
        <f t="shared" si="110"/>
        <v>1.2727636784397074</v>
      </c>
      <c r="L474" s="28">
        <f t="shared" si="111"/>
        <v>1.785512716845804</v>
      </c>
      <c r="M474" s="25">
        <f t="shared" si="112"/>
        <v>17.182082286567827</v>
      </c>
      <c r="O474" s="24">
        <v>515.10220175835957</v>
      </c>
      <c r="P474" s="24">
        <v>534.05734746097892</v>
      </c>
      <c r="Q474" s="24">
        <v>550.83056827341954</v>
      </c>
      <c r="R474" s="24">
        <v>567.43429854863223</v>
      </c>
      <c r="S474" s="24">
        <v>580.86249053652659</v>
      </c>
    </row>
    <row r="475" spans="1:19" outlineLevel="1">
      <c r="A475" s="10" t="s">
        <v>136</v>
      </c>
      <c r="B475" s="10" t="str">
        <f t="shared" si="108"/>
        <v>Simétrico</v>
      </c>
      <c r="C475" s="10" t="str">
        <f t="shared" si="107"/>
        <v>Calidad Doble</v>
      </c>
      <c r="D475" s="22">
        <v>1000</v>
      </c>
      <c r="E475" s="19" t="s">
        <v>34</v>
      </c>
      <c r="H475" s="19" t="s">
        <v>199</v>
      </c>
      <c r="J475" s="28">
        <f t="shared" si="109"/>
        <v>8.6958149155642026</v>
      </c>
      <c r="K475" s="28">
        <f t="shared" si="110"/>
        <v>1.2727636784397074</v>
      </c>
      <c r="L475" s="28">
        <f t="shared" si="111"/>
        <v>1.785512716845804</v>
      </c>
      <c r="M475" s="25">
        <f t="shared" si="112"/>
        <v>19.761550126596187</v>
      </c>
      <c r="O475" s="24">
        <v>592.43215173783312</v>
      </c>
      <c r="P475" s="24">
        <v>614.23294722419143</v>
      </c>
      <c r="Q475" s="24">
        <v>633.52425536375472</v>
      </c>
      <c r="R475" s="24">
        <v>652.62062812287047</v>
      </c>
      <c r="S475" s="24">
        <v>668.06473347940107</v>
      </c>
    </row>
    <row r="476" spans="1:19" s="3" customFormat="1" ht="12">
      <c r="A476" s="10" t="s">
        <v>136</v>
      </c>
      <c r="B476" s="10" t="str">
        <f>+IF(D474="Calidad best effort",C473,B474)</f>
        <v>Simétrico</v>
      </c>
      <c r="C476" s="10" t="str">
        <f>+IF(D476=2,D474,C474)</f>
        <v>Calidad Doble</v>
      </c>
      <c r="D476" s="23" t="s">
        <v>156</v>
      </c>
      <c r="E476" s="2"/>
      <c r="F476" s="2"/>
      <c r="G476" s="2"/>
      <c r="H476" s="16"/>
      <c r="I476" s="2"/>
      <c r="J476" s="2"/>
      <c r="K476" s="2"/>
      <c r="L476" s="2"/>
      <c r="M476" s="2"/>
      <c r="N476" s="2"/>
      <c r="O476" s="17"/>
      <c r="P476" s="17"/>
      <c r="Q476" s="17"/>
      <c r="R476" s="17"/>
      <c r="S476" s="17"/>
    </row>
    <row r="477" spans="1:19" s="3" customFormat="1">
      <c r="A477" s="10" t="s">
        <v>136</v>
      </c>
      <c r="B477" s="10" t="str">
        <f>+IF(D476="Calidad best effort",C474,B476)</f>
        <v>Simétrico</v>
      </c>
      <c r="C477" s="10" t="str">
        <f t="shared" ref="C477:C499" si="113">+IF(D477=2,D476,C476)</f>
        <v>Calidad Triple</v>
      </c>
      <c r="D477" s="22">
        <f t="array" ref="D477:D499">vel.SAIB</f>
        <v>2</v>
      </c>
      <c r="E477" s="2"/>
      <c r="F477" s="2"/>
      <c r="G477" s="2"/>
      <c r="H477" s="16"/>
      <c r="I477" s="2"/>
      <c r="J477" s="28">
        <f>INDEX(factor.vel.SAIB,MATCH(D477,vel.SAIB,0))</f>
        <v>0.42371230003293037</v>
      </c>
      <c r="K477" s="28">
        <f>INDEX(factor.calidad.SAIB,MATCH(C477,calidad.SAIB,0))</f>
        <v>1.42</v>
      </c>
      <c r="L477" s="28">
        <f>INDEX(factor.simetria.SAIB,MATCH(B477,simetria.SAIB,0))</f>
        <v>1.785512716845804</v>
      </c>
      <c r="M477" s="25">
        <f>J477*K477*L477</f>
        <v>1.0742920539897505</v>
      </c>
      <c r="N477"/>
      <c r="O477" s="24">
        <f t="array" ref="O477:S499">INDEX(costo.unitario,MATCH($A477:$A499,niveles.desagregacion,0),indice.tiempo)*M477:M499</f>
        <v>32.206236305493121</v>
      </c>
      <c r="P477" s="24">
        <v>33.391387329153446</v>
      </c>
      <c r="Q477" s="24">
        <v>34.440115739254658</v>
      </c>
      <c r="R477" s="24">
        <v>35.47824692753295</v>
      </c>
      <c r="S477" s="24">
        <v>36.317830844746595</v>
      </c>
    </row>
    <row r="478" spans="1:19">
      <c r="A478" s="10" t="s">
        <v>136</v>
      </c>
      <c r="B478" s="10" t="str">
        <f t="shared" ref="B478:B499" si="114">+IF(D477="Calidad best effort",C476,B477)</f>
        <v>Simétrico</v>
      </c>
      <c r="C478" s="10" t="str">
        <f t="shared" si="113"/>
        <v>Calidad Triple</v>
      </c>
      <c r="D478" s="22">
        <v>3</v>
      </c>
      <c r="E478" s="19" t="s">
        <v>34</v>
      </c>
      <c r="H478" s="19" t="s">
        <v>199</v>
      </c>
      <c r="J478" s="28">
        <f t="shared" ref="J478:J499" si="115">INDEX(factor.vel.SAIB,MATCH(D478,vel.SAIB,0))</f>
        <v>0.51604389145588314</v>
      </c>
      <c r="K478" s="28">
        <f t="shared" ref="K478:K499" si="116">INDEX(factor.calidad.SAIB,MATCH(C478,calidad.SAIB,0))</f>
        <v>1.42</v>
      </c>
      <c r="L478" s="28">
        <f t="shared" ref="L478:L499" si="117">INDEX(factor.simetria.SAIB,MATCH(B478,simetria.SAIB,0))</f>
        <v>1.785512716845804</v>
      </c>
      <c r="M478" s="25">
        <f>J478*K478*L478</f>
        <v>1.3083921615160066</v>
      </c>
      <c r="O478" s="24">
        <v>39.224331016453242</v>
      </c>
      <c r="P478" s="24">
        <v>40.667739541919858</v>
      </c>
      <c r="Q478" s="24">
        <v>41.944997459112514</v>
      </c>
      <c r="R478" s="24">
        <v>43.209348902767118</v>
      </c>
      <c r="S478" s="24">
        <v>44.231887431407969</v>
      </c>
    </row>
    <row r="479" spans="1:19" outlineLevel="1">
      <c r="A479" s="10" t="s">
        <v>136</v>
      </c>
      <c r="B479" s="10" t="str">
        <f t="shared" si="114"/>
        <v>Simétrico</v>
      </c>
      <c r="C479" s="10" t="str">
        <f t="shared" si="113"/>
        <v>Calidad Triple</v>
      </c>
      <c r="D479" s="22">
        <v>5</v>
      </c>
      <c r="E479" s="19" t="s">
        <v>34</v>
      </c>
      <c r="H479" s="19" t="s">
        <v>199</v>
      </c>
      <c r="J479" s="28">
        <f t="shared" si="115"/>
        <v>0.66152993854355946</v>
      </c>
      <c r="K479" s="28">
        <f t="shared" si="116"/>
        <v>1.42</v>
      </c>
      <c r="L479" s="28">
        <f t="shared" si="117"/>
        <v>1.785512716845804</v>
      </c>
      <c r="M479" s="25">
        <f t="shared" ref="M479:M499" si="118">J479*K479*L479</f>
        <v>1.677261567338123</v>
      </c>
      <c r="O479" s="24">
        <v>50.282678889039545</v>
      </c>
      <c r="P479" s="24">
        <v>52.133021406322896</v>
      </c>
      <c r="Q479" s="24">
        <v>53.770371185003434</v>
      </c>
      <c r="R479" s="24">
        <v>55.391175823265094</v>
      </c>
      <c r="S479" s="24">
        <v>56.701994265668908</v>
      </c>
    </row>
    <row r="480" spans="1:19" outlineLevel="1">
      <c r="A480" s="10" t="s">
        <v>136</v>
      </c>
      <c r="B480" s="10" t="str">
        <f t="shared" si="114"/>
        <v>Simétrico</v>
      </c>
      <c r="C480" s="10" t="str">
        <f t="shared" si="113"/>
        <v>Calidad Triple</v>
      </c>
      <c r="D480" s="22">
        <v>10</v>
      </c>
      <c r="E480" s="19" t="s">
        <v>34</v>
      </c>
      <c r="H480" s="19" t="s">
        <v>199</v>
      </c>
      <c r="J480" s="28">
        <f t="shared" si="115"/>
        <v>0.92663838733670956</v>
      </c>
      <c r="K480" s="28">
        <f t="shared" si="116"/>
        <v>1.42</v>
      </c>
      <c r="L480" s="28">
        <f t="shared" si="117"/>
        <v>1.785512716845804</v>
      </c>
      <c r="M480" s="25">
        <f t="shared" si="118"/>
        <v>2.3494249668001994</v>
      </c>
      <c r="O480" s="24">
        <v>70.433487227035243</v>
      </c>
      <c r="P480" s="24">
        <v>73.025355419744557</v>
      </c>
      <c r="Q480" s="24">
        <v>75.318873928918947</v>
      </c>
      <c r="R480" s="24">
        <v>77.589216824500156</v>
      </c>
      <c r="S480" s="24">
        <v>79.425346403509849</v>
      </c>
    </row>
    <row r="481" spans="1:19" outlineLevel="1">
      <c r="A481" s="10" t="s">
        <v>136</v>
      </c>
      <c r="B481" s="10" t="str">
        <f t="shared" si="114"/>
        <v>Simétrico</v>
      </c>
      <c r="C481" s="10" t="str">
        <f t="shared" si="113"/>
        <v>Calidad Triple</v>
      </c>
      <c r="D481" s="22">
        <v>15</v>
      </c>
      <c r="E481" s="19" t="s">
        <v>34</v>
      </c>
      <c r="H481" s="19" t="s">
        <v>199</v>
      </c>
      <c r="J481" s="28">
        <f t="shared" si="115"/>
        <v>1.1285631295963692</v>
      </c>
      <c r="K481" s="28">
        <f t="shared" si="116"/>
        <v>1.42</v>
      </c>
      <c r="L481" s="28">
        <f t="shared" si="117"/>
        <v>1.785512716845804</v>
      </c>
      <c r="M481" s="25">
        <f t="shared" si="118"/>
        <v>2.8613906239138149</v>
      </c>
      <c r="O481" s="24">
        <v>85.781722254989276</v>
      </c>
      <c r="P481" s="24">
        <v>88.938387162291917</v>
      </c>
      <c r="Q481" s="24">
        <v>91.731688693799185</v>
      </c>
      <c r="R481" s="24">
        <v>94.496764389463166</v>
      </c>
      <c r="S481" s="24">
        <v>96.733006889611914</v>
      </c>
    </row>
    <row r="482" spans="1:19" outlineLevel="1">
      <c r="A482" s="10" t="s">
        <v>136</v>
      </c>
      <c r="B482" s="10" t="str">
        <f t="shared" si="114"/>
        <v>Simétrico</v>
      </c>
      <c r="C482" s="10" t="str">
        <f t="shared" si="113"/>
        <v>Calidad Triple</v>
      </c>
      <c r="D482" s="22">
        <v>20</v>
      </c>
      <c r="E482" s="19" t="s">
        <v>34</v>
      </c>
      <c r="H482" s="19" t="s">
        <v>199</v>
      </c>
      <c r="J482" s="28">
        <f t="shared" si="115"/>
        <v>1.2979891775970445</v>
      </c>
      <c r="K482" s="28">
        <f t="shared" si="116"/>
        <v>1.42</v>
      </c>
      <c r="L482" s="28">
        <f t="shared" si="117"/>
        <v>1.785512716845804</v>
      </c>
      <c r="M482" s="25">
        <f t="shared" si="118"/>
        <v>3.2909581797574043</v>
      </c>
      <c r="O482" s="24">
        <v>98.659741934360142</v>
      </c>
      <c r="P482" s="24">
        <v>102.29030258225639</v>
      </c>
      <c r="Q482" s="24">
        <v>105.50294976395051</v>
      </c>
      <c r="R482" s="24">
        <v>108.68313369348584</v>
      </c>
      <c r="S482" s="24">
        <v>111.2550931059059</v>
      </c>
    </row>
    <row r="483" spans="1:19" outlineLevel="1">
      <c r="A483" s="10" t="s">
        <v>136</v>
      </c>
      <c r="B483" s="10" t="str">
        <f t="shared" si="114"/>
        <v>Simétrico</v>
      </c>
      <c r="C483" s="10" t="str">
        <f t="shared" si="113"/>
        <v>Calidad Triple</v>
      </c>
      <c r="D483" s="22">
        <v>30</v>
      </c>
      <c r="E483" s="19" t="s">
        <v>34</v>
      </c>
      <c r="H483" s="19" t="s">
        <v>199</v>
      </c>
      <c r="J483" s="28">
        <f t="shared" si="115"/>
        <v>1.5808353598013152</v>
      </c>
      <c r="K483" s="28">
        <f t="shared" si="116"/>
        <v>1.42</v>
      </c>
      <c r="L483" s="28">
        <f t="shared" si="117"/>
        <v>1.785512716845804</v>
      </c>
      <c r="M483" s="25">
        <f t="shared" si="118"/>
        <v>4.0080943261939597</v>
      </c>
      <c r="O483" s="24">
        <v>120.15878971151774</v>
      </c>
      <c r="P483" s="24">
        <v>124.580489635644</v>
      </c>
      <c r="Q483" s="24">
        <v>128.49320813210343</v>
      </c>
      <c r="R483" s="24">
        <v>132.36638927509912</v>
      </c>
      <c r="S483" s="24">
        <v>135.49880705893187</v>
      </c>
    </row>
    <row r="484" spans="1:19" outlineLevel="1">
      <c r="A484" s="10" t="s">
        <v>136</v>
      </c>
      <c r="B484" s="10" t="str">
        <f t="shared" si="114"/>
        <v>Simétrico</v>
      </c>
      <c r="C484" s="10" t="str">
        <f t="shared" si="113"/>
        <v>Calidad Triple</v>
      </c>
      <c r="D484" s="22">
        <v>40</v>
      </c>
      <c r="E484" s="19" t="s">
        <v>34</v>
      </c>
      <c r="H484" s="19" t="s">
        <v>199</v>
      </c>
      <c r="J484" s="28">
        <f t="shared" si="115"/>
        <v>1.8181589800108939</v>
      </c>
      <c r="K484" s="28">
        <f t="shared" si="116"/>
        <v>1.42</v>
      </c>
      <c r="L484" s="28">
        <f t="shared" si="117"/>
        <v>1.785512716845804</v>
      </c>
      <c r="M484" s="25">
        <f t="shared" si="118"/>
        <v>4.6098112916807228</v>
      </c>
      <c r="O484" s="24">
        <v>138.19768212212458</v>
      </c>
      <c r="P484" s="24">
        <v>143.28319173836573</v>
      </c>
      <c r="Q484" s="24">
        <v>147.78330886092715</v>
      </c>
      <c r="R484" s="24">
        <v>152.23795306703317</v>
      </c>
      <c r="S484" s="24">
        <v>155.84062648113061</v>
      </c>
    </row>
    <row r="485" spans="1:19" outlineLevel="1">
      <c r="A485" s="10" t="s">
        <v>136</v>
      </c>
      <c r="B485" s="10" t="str">
        <f t="shared" si="114"/>
        <v>Simétrico</v>
      </c>
      <c r="C485" s="10" t="str">
        <f t="shared" si="113"/>
        <v>Calidad Triple</v>
      </c>
      <c r="D485" s="22">
        <v>50</v>
      </c>
      <c r="E485" s="19" t="s">
        <v>34</v>
      </c>
      <c r="H485" s="19" t="s">
        <v>199</v>
      </c>
      <c r="J485" s="28">
        <f t="shared" si="115"/>
        <v>2.0265135112179755</v>
      </c>
      <c r="K485" s="28">
        <f t="shared" si="116"/>
        <v>1.42</v>
      </c>
      <c r="L485" s="28">
        <f t="shared" si="117"/>
        <v>1.785512716845804</v>
      </c>
      <c r="M485" s="25">
        <f t="shared" si="118"/>
        <v>5.1380792160981423</v>
      </c>
      <c r="O485" s="24">
        <v>154.03464334995297</v>
      </c>
      <c r="P485" s="24">
        <v>159.70293422112854</v>
      </c>
      <c r="Q485" s="24">
        <v>164.71874870775798</v>
      </c>
      <c r="R485" s="24">
        <v>169.6838792439714</v>
      </c>
      <c r="S485" s="24">
        <v>173.69940617557697</v>
      </c>
    </row>
    <row r="486" spans="1:19" outlineLevel="1">
      <c r="A486" s="10" t="s">
        <v>136</v>
      </c>
      <c r="B486" s="10" t="str">
        <f t="shared" si="114"/>
        <v>Simétrico</v>
      </c>
      <c r="C486" s="10" t="str">
        <f t="shared" si="113"/>
        <v>Calidad Triple</v>
      </c>
      <c r="D486" s="22">
        <v>60</v>
      </c>
      <c r="E486" s="19" t="s">
        <v>34</v>
      </c>
      <c r="H486" s="19" t="s">
        <v>199</v>
      </c>
      <c r="J486" s="28">
        <f t="shared" si="115"/>
        <v>2.2143559090858629</v>
      </c>
      <c r="K486" s="28">
        <f t="shared" si="116"/>
        <v>1.42</v>
      </c>
      <c r="L486" s="28">
        <f t="shared" si="117"/>
        <v>1.785512716845804</v>
      </c>
      <c r="M486" s="25">
        <f t="shared" si="118"/>
        <v>5.6143401021195523</v>
      </c>
      <c r="O486" s="24">
        <v>168.31248388810459</v>
      </c>
      <c r="P486" s="24">
        <v>174.50618223530256</v>
      </c>
      <c r="Q486" s="24">
        <v>179.9869245969318</v>
      </c>
      <c r="R486" s="24">
        <v>185.41228499121752</v>
      </c>
      <c r="S486" s="24">
        <v>189.80002074519729</v>
      </c>
    </row>
    <row r="487" spans="1:19" outlineLevel="1">
      <c r="A487" s="10" t="s">
        <v>136</v>
      </c>
      <c r="B487" s="10" t="str">
        <f t="shared" si="114"/>
        <v>Simétrico</v>
      </c>
      <c r="C487" s="10" t="str">
        <f t="shared" si="113"/>
        <v>Calidad Triple</v>
      </c>
      <c r="D487" s="22">
        <v>70</v>
      </c>
      <c r="E487" s="19" t="s">
        <v>34</v>
      </c>
      <c r="H487" s="19" t="s">
        <v>199</v>
      </c>
      <c r="J487" s="28">
        <f t="shared" si="115"/>
        <v>2.3866951719245444</v>
      </c>
      <c r="K487" s="28">
        <f t="shared" si="116"/>
        <v>1.42</v>
      </c>
      <c r="L487" s="28">
        <f t="shared" si="117"/>
        <v>1.785512716845804</v>
      </c>
      <c r="M487" s="25">
        <f t="shared" si="118"/>
        <v>6.0512939046021739</v>
      </c>
      <c r="O487" s="24">
        <v>181.41193609486302</v>
      </c>
      <c r="P487" s="24">
        <v>188.08767863514731</v>
      </c>
      <c r="Q487" s="24">
        <v>193.99497713192011</v>
      </c>
      <c r="R487" s="24">
        <v>199.84258338431241</v>
      </c>
      <c r="S487" s="24">
        <v>204.57180857197764</v>
      </c>
    </row>
    <row r="488" spans="1:19" outlineLevel="1">
      <c r="A488" s="10" t="s">
        <v>136</v>
      </c>
      <c r="B488" s="10" t="str">
        <f t="shared" si="114"/>
        <v>Simétrico</v>
      </c>
      <c r="C488" s="10" t="str">
        <f t="shared" si="113"/>
        <v>Calidad Triple</v>
      </c>
      <c r="D488" s="22">
        <v>80</v>
      </c>
      <c r="E488" s="19" t="s">
        <v>34</v>
      </c>
      <c r="H488" s="19" t="s">
        <v>199</v>
      </c>
      <c r="J488" s="28">
        <f t="shared" si="115"/>
        <v>2.5467870870187617</v>
      </c>
      <c r="K488" s="28">
        <f t="shared" si="116"/>
        <v>1.42</v>
      </c>
      <c r="L488" s="28">
        <f t="shared" si="117"/>
        <v>1.785512716845804</v>
      </c>
      <c r="M488" s="25">
        <f t="shared" si="118"/>
        <v>6.457195437978366</v>
      </c>
      <c r="O488" s="24">
        <v>193.58047131964315</v>
      </c>
      <c r="P488" s="24">
        <v>200.70400142011604</v>
      </c>
      <c r="Q488" s="24">
        <v>207.00754269665654</v>
      </c>
      <c r="R488" s="24">
        <v>213.24738776306862</v>
      </c>
      <c r="S488" s="24">
        <v>218.29383432282663</v>
      </c>
    </row>
    <row r="489" spans="1:19" outlineLevel="1">
      <c r="A489" s="10" t="s">
        <v>136</v>
      </c>
      <c r="B489" s="10" t="str">
        <f t="shared" si="114"/>
        <v>Simétrico</v>
      </c>
      <c r="C489" s="10" t="str">
        <f t="shared" si="113"/>
        <v>Calidad Triple</v>
      </c>
      <c r="D489" s="22">
        <v>100</v>
      </c>
      <c r="E489" s="19" t="s">
        <v>34</v>
      </c>
      <c r="H489" s="19" t="s">
        <v>199</v>
      </c>
      <c r="J489" s="28">
        <f t="shared" si="115"/>
        <v>2.8386397992589538</v>
      </c>
      <c r="K489" s="28">
        <f t="shared" si="116"/>
        <v>1.42</v>
      </c>
      <c r="L489" s="28">
        <f t="shared" si="117"/>
        <v>1.785512716845804</v>
      </c>
      <c r="M489" s="25">
        <f t="shared" si="118"/>
        <v>7.1971669933725053</v>
      </c>
      <c r="O489" s="24">
        <v>215.76410256205975</v>
      </c>
      <c r="P489" s="24">
        <v>223.70396379250604</v>
      </c>
      <c r="Q489" s="24">
        <v>230.72986840583803</v>
      </c>
      <c r="R489" s="24">
        <v>237.68477745065385</v>
      </c>
      <c r="S489" s="24">
        <v>243.30952877846559</v>
      </c>
    </row>
    <row r="490" spans="1:19" outlineLevel="1">
      <c r="A490" s="10" t="s">
        <v>136</v>
      </c>
      <c r="B490" s="10" t="str">
        <f t="shared" si="114"/>
        <v>Simétrico</v>
      </c>
      <c r="C490" s="10" t="str">
        <f t="shared" si="113"/>
        <v>Calidad Triple</v>
      </c>
      <c r="D490" s="22">
        <v>120</v>
      </c>
      <c r="E490" s="19" t="s">
        <v>34</v>
      </c>
      <c r="H490" s="19" t="s">
        <v>199</v>
      </c>
      <c r="J490" s="28">
        <f t="shared" si="115"/>
        <v>3.1017601306183762</v>
      </c>
      <c r="K490" s="28">
        <f t="shared" si="116"/>
        <v>1.42</v>
      </c>
      <c r="L490" s="28">
        <f t="shared" si="117"/>
        <v>1.785512716845804</v>
      </c>
      <c r="M490" s="25">
        <f t="shared" si="118"/>
        <v>7.8642896641106663</v>
      </c>
      <c r="O490" s="24">
        <v>235.76379473026589</v>
      </c>
      <c r="P490" s="24">
        <v>244.43962074160768</v>
      </c>
      <c r="Q490" s="24">
        <v>252.11677330490576</v>
      </c>
      <c r="R490" s="24">
        <v>259.71634955016185</v>
      </c>
      <c r="S490" s="24">
        <v>265.86247256929369</v>
      </c>
    </row>
    <row r="491" spans="1:19" outlineLevel="1">
      <c r="A491" s="10" t="s">
        <v>136</v>
      </c>
      <c r="B491" s="10" t="str">
        <f t="shared" si="114"/>
        <v>Simétrico</v>
      </c>
      <c r="C491" s="10" t="str">
        <f t="shared" si="113"/>
        <v>Calidad Triple</v>
      </c>
      <c r="D491" s="22">
        <v>150</v>
      </c>
      <c r="E491" s="19" t="s">
        <v>34</v>
      </c>
      <c r="H491" s="19" t="s">
        <v>199</v>
      </c>
      <c r="J491" s="28">
        <f t="shared" si="115"/>
        <v>3.4572107732942632</v>
      </c>
      <c r="K491" s="28">
        <f t="shared" si="116"/>
        <v>1.42</v>
      </c>
      <c r="L491" s="28">
        <f t="shared" si="117"/>
        <v>1.785512716845804</v>
      </c>
      <c r="M491" s="25">
        <f t="shared" si="118"/>
        <v>8.7655091967571757</v>
      </c>
      <c r="O491" s="24">
        <v>262.78148430894771</v>
      </c>
      <c r="P491" s="24">
        <v>272.45152902244968</v>
      </c>
      <c r="Q491" s="24">
        <v>281.0084558744195</v>
      </c>
      <c r="R491" s="24">
        <v>289.47891643912237</v>
      </c>
      <c r="S491" s="24">
        <v>296.32936322447654</v>
      </c>
    </row>
    <row r="492" spans="1:19" outlineLevel="1">
      <c r="A492" s="10" t="s">
        <v>136</v>
      </c>
      <c r="B492" s="10" t="str">
        <f t="shared" si="114"/>
        <v>Simétrico</v>
      </c>
      <c r="C492" s="10" t="str">
        <f t="shared" si="113"/>
        <v>Calidad Triple</v>
      </c>
      <c r="D492" s="22">
        <v>200</v>
      </c>
      <c r="E492" s="19" t="s">
        <v>34</v>
      </c>
      <c r="H492" s="19" t="s">
        <v>199</v>
      </c>
      <c r="J492" s="28">
        <f t="shared" si="115"/>
        <v>3.9762260973498145</v>
      </c>
      <c r="K492" s="28">
        <f t="shared" si="116"/>
        <v>1.42</v>
      </c>
      <c r="L492" s="28">
        <f t="shared" si="117"/>
        <v>1.785512716845804</v>
      </c>
      <c r="M492" s="25">
        <f t="shared" si="118"/>
        <v>10.081435211858603</v>
      </c>
      <c r="O492" s="24">
        <v>302.23167296621835</v>
      </c>
      <c r="P492" s="24">
        <v>313.35343749656784</v>
      </c>
      <c r="Q492" s="24">
        <v>323.19497684520729</v>
      </c>
      <c r="R492" s="24">
        <v>332.93706911626975</v>
      </c>
      <c r="S492" s="24">
        <v>340.81594230989816</v>
      </c>
    </row>
    <row r="493" spans="1:19" outlineLevel="1">
      <c r="A493" s="10" t="s">
        <v>136</v>
      </c>
      <c r="B493" s="10" t="str">
        <f t="shared" si="114"/>
        <v>Simétrico</v>
      </c>
      <c r="C493" s="10" t="str">
        <f t="shared" si="113"/>
        <v>Calidad Triple</v>
      </c>
      <c r="D493" s="22">
        <v>250</v>
      </c>
      <c r="E493" s="19" t="s">
        <v>34</v>
      </c>
      <c r="H493" s="19" t="s">
        <v>199</v>
      </c>
      <c r="J493" s="28">
        <f t="shared" si="115"/>
        <v>4.4318874193766264</v>
      </c>
      <c r="K493" s="28">
        <f t="shared" si="116"/>
        <v>1.42</v>
      </c>
      <c r="L493" s="28">
        <f t="shared" si="117"/>
        <v>1.785512716845804</v>
      </c>
      <c r="M493" s="25">
        <f t="shared" si="118"/>
        <v>11.236731712634777</v>
      </c>
      <c r="O493" s="24">
        <v>336.8663442073609</v>
      </c>
      <c r="P493" s="24">
        <v>349.26262326608384</v>
      </c>
      <c r="Q493" s="24">
        <v>360.23196790561684</v>
      </c>
      <c r="R493" s="24">
        <v>371.0904691873485</v>
      </c>
      <c r="S493" s="24">
        <v>379.87223313406645</v>
      </c>
    </row>
    <row r="494" spans="1:19" outlineLevel="1">
      <c r="A494" s="10" t="s">
        <v>136</v>
      </c>
      <c r="B494" s="10" t="str">
        <f t="shared" si="114"/>
        <v>Simétrico</v>
      </c>
      <c r="C494" s="10" t="str">
        <f t="shared" si="113"/>
        <v>Calidad Triple</v>
      </c>
      <c r="D494" s="22">
        <v>300</v>
      </c>
      <c r="E494" s="19" t="s">
        <v>34</v>
      </c>
      <c r="H494" s="19" t="s">
        <v>199</v>
      </c>
      <c r="J494" s="28">
        <f t="shared" si="115"/>
        <v>4.8426896939866175</v>
      </c>
      <c r="K494" s="28">
        <f t="shared" si="116"/>
        <v>1.42</v>
      </c>
      <c r="L494" s="28">
        <f t="shared" si="117"/>
        <v>1.785512716845804</v>
      </c>
      <c r="M494" s="25">
        <f t="shared" si="118"/>
        <v>12.278291325938733</v>
      </c>
      <c r="O494" s="24">
        <v>368.09129361264183</v>
      </c>
      <c r="P494" s="24">
        <v>381.63661350930636</v>
      </c>
      <c r="Q494" s="24">
        <v>393.62273301302014</v>
      </c>
      <c r="R494" s="24">
        <v>405.48773482224453</v>
      </c>
      <c r="S494" s="24">
        <v>415.08350153189974</v>
      </c>
    </row>
    <row r="495" spans="1:19" outlineLevel="1">
      <c r="A495" s="10" t="s">
        <v>136</v>
      </c>
      <c r="B495" s="10" t="str">
        <f t="shared" si="114"/>
        <v>Simétrico</v>
      </c>
      <c r="C495" s="10" t="str">
        <f t="shared" si="113"/>
        <v>Calidad Triple</v>
      </c>
      <c r="D495" s="22">
        <v>350</v>
      </c>
      <c r="E495" s="19" t="s">
        <v>34</v>
      </c>
      <c r="H495" s="19" t="s">
        <v>199</v>
      </c>
      <c r="J495" s="28">
        <f t="shared" si="115"/>
        <v>5.2195873591693909</v>
      </c>
      <c r="K495" s="28">
        <f t="shared" si="116"/>
        <v>1.42</v>
      </c>
      <c r="L495" s="28">
        <f t="shared" si="117"/>
        <v>1.785512716845804</v>
      </c>
      <c r="M495" s="25">
        <f t="shared" si="118"/>
        <v>13.233888241208067</v>
      </c>
      <c r="O495" s="24">
        <v>396.73916450740143</v>
      </c>
      <c r="P495" s="24">
        <v>411.33869183130338</v>
      </c>
      <c r="Q495" s="24">
        <v>424.25766905273559</v>
      </c>
      <c r="R495" s="24">
        <v>437.0461022114514</v>
      </c>
      <c r="S495" s="24">
        <v>447.38868986092416</v>
      </c>
    </row>
    <row r="496" spans="1:19" outlineLevel="1">
      <c r="A496" s="10" t="s">
        <v>136</v>
      </c>
      <c r="B496" s="10" t="str">
        <f t="shared" si="114"/>
        <v>Simétrico</v>
      </c>
      <c r="C496" s="10" t="str">
        <f t="shared" si="113"/>
        <v>Calidad Triple</v>
      </c>
      <c r="D496" s="22">
        <v>400</v>
      </c>
      <c r="E496" s="19" t="s">
        <v>34</v>
      </c>
      <c r="H496" s="19" t="s">
        <v>199</v>
      </c>
      <c r="J496" s="28">
        <f t="shared" si="115"/>
        <v>5.5697006648653096</v>
      </c>
      <c r="K496" s="28">
        <f t="shared" si="116"/>
        <v>1.42</v>
      </c>
      <c r="L496" s="28">
        <f t="shared" si="117"/>
        <v>1.785512716845804</v>
      </c>
      <c r="M496" s="25">
        <f t="shared" si="118"/>
        <v>14.121575339920986</v>
      </c>
      <c r="O496" s="24">
        <v>423.3511648105877</v>
      </c>
      <c r="P496" s="24">
        <v>438.92998195593304</v>
      </c>
      <c r="Q496" s="24">
        <v>452.71552304725822</v>
      </c>
      <c r="R496" s="24">
        <v>466.3617635956719</v>
      </c>
      <c r="S496" s="24">
        <v>477.39809910340119</v>
      </c>
    </row>
    <row r="497" spans="1:19" outlineLevel="1">
      <c r="A497" s="10" t="s">
        <v>136</v>
      </c>
      <c r="B497" s="10" t="str">
        <f t="shared" si="114"/>
        <v>Simétrico</v>
      </c>
      <c r="C497" s="10" t="str">
        <f t="shared" si="113"/>
        <v>Calidad Triple</v>
      </c>
      <c r="D497" s="22">
        <v>500</v>
      </c>
      <c r="E497" s="19" t="s">
        <v>34</v>
      </c>
      <c r="H497" s="19" t="s">
        <v>199</v>
      </c>
      <c r="J497" s="28">
        <f t="shared" si="115"/>
        <v>6.2079684861890678</v>
      </c>
      <c r="K497" s="28">
        <f t="shared" si="116"/>
        <v>1.42</v>
      </c>
      <c r="L497" s="28">
        <f t="shared" si="117"/>
        <v>1.785512716845804</v>
      </c>
      <c r="M497" s="25">
        <f t="shared" si="118"/>
        <v>15.739857482573377</v>
      </c>
      <c r="O497" s="24">
        <v>471.86569761538857</v>
      </c>
      <c r="P497" s="24">
        <v>489.22979161427935</v>
      </c>
      <c r="Q497" s="24">
        <v>504.59510652246945</v>
      </c>
      <c r="R497" s="24">
        <v>519.80515754260921</v>
      </c>
      <c r="S497" s="24">
        <v>532.10621771756382</v>
      </c>
    </row>
    <row r="498" spans="1:19" outlineLevel="1">
      <c r="A498" s="10" t="s">
        <v>136</v>
      </c>
      <c r="B498" s="10" t="str">
        <f t="shared" si="114"/>
        <v>Simétrico</v>
      </c>
      <c r="C498" s="10" t="str">
        <f t="shared" si="113"/>
        <v>Calidad Triple</v>
      </c>
      <c r="D498" s="22">
        <v>750</v>
      </c>
      <c r="E498" s="19" t="s">
        <v>34</v>
      </c>
      <c r="H498" s="19" t="s">
        <v>199</v>
      </c>
      <c r="J498" s="28">
        <f t="shared" si="115"/>
        <v>7.5607534060245989</v>
      </c>
      <c r="K498" s="28">
        <f t="shared" si="116"/>
        <v>1.42</v>
      </c>
      <c r="L498" s="28">
        <f t="shared" si="117"/>
        <v>1.785512716845804</v>
      </c>
      <c r="M498" s="25">
        <f t="shared" si="118"/>
        <v>19.169746324656849</v>
      </c>
      <c r="O498" s="24">
        <v>574.69044637851061</v>
      </c>
      <c r="P498" s="24">
        <v>595.83836830123255</v>
      </c>
      <c r="Q498" s="24">
        <v>614.55195508653776</v>
      </c>
      <c r="R498" s="24">
        <v>633.07644426720458</v>
      </c>
      <c r="S498" s="24">
        <v>648.05804135849314</v>
      </c>
    </row>
    <row r="499" spans="1:19" outlineLevel="1">
      <c r="A499" s="10" t="s">
        <v>136</v>
      </c>
      <c r="B499" s="10" t="str">
        <f t="shared" si="114"/>
        <v>Simétrico</v>
      </c>
      <c r="C499" s="10" t="str">
        <f t="shared" si="113"/>
        <v>Calidad Triple</v>
      </c>
      <c r="D499" s="22">
        <v>1000</v>
      </c>
      <c r="E499" s="19" t="s">
        <v>34</v>
      </c>
      <c r="H499" s="19" t="s">
        <v>199</v>
      </c>
      <c r="J499" s="28">
        <f t="shared" si="115"/>
        <v>8.6958149155642026</v>
      </c>
      <c r="K499" s="28">
        <f t="shared" si="116"/>
        <v>1.42</v>
      </c>
      <c r="L499" s="28">
        <f t="shared" si="117"/>
        <v>1.785512716845804</v>
      </c>
      <c r="M499" s="25">
        <f t="shared" si="118"/>
        <v>22.047613123409771</v>
      </c>
      <c r="O499" s="24">
        <v>660.96610841301163</v>
      </c>
      <c r="P499" s="24">
        <v>685.28887163688</v>
      </c>
      <c r="Q499" s="24">
        <v>706.81184406469322</v>
      </c>
      <c r="R499" s="24">
        <v>728.11733052482464</v>
      </c>
      <c r="S499" s="24">
        <v>745.34804662536465</v>
      </c>
    </row>
    <row r="500" spans="1:19">
      <c r="A500" s="124"/>
      <c r="B500" s="124"/>
      <c r="C500" s="124"/>
    </row>
    <row r="501" spans="1:19" s="3" customFormat="1" ht="12">
      <c r="A501" s="124"/>
      <c r="B501" s="124"/>
      <c r="C501" s="125" t="s">
        <v>149</v>
      </c>
      <c r="D501" s="2"/>
      <c r="E501" s="2"/>
      <c r="F501" s="2"/>
      <c r="G501" s="2"/>
      <c r="H501"/>
      <c r="I501" s="2"/>
      <c r="J501" s="2"/>
      <c r="K501" s="2"/>
      <c r="L501" s="2"/>
      <c r="M501" s="2"/>
      <c r="N501" s="2"/>
      <c r="O501" s="17"/>
      <c r="P501" s="17"/>
      <c r="Q501" s="17"/>
      <c r="R501" s="17"/>
      <c r="S501" s="17"/>
    </row>
    <row r="502" spans="1:19" s="3" customFormat="1" ht="12">
      <c r="A502" s="124"/>
      <c r="B502" s="124"/>
      <c r="C502" s="125"/>
      <c r="D502" s="23" t="s">
        <v>153</v>
      </c>
      <c r="E502" s="2"/>
      <c r="F502" s="2"/>
      <c r="G502" s="2"/>
      <c r="H502" s="16"/>
      <c r="I502" s="2"/>
      <c r="J502" s="2"/>
      <c r="K502" s="2"/>
      <c r="L502" s="2"/>
      <c r="M502" s="2"/>
      <c r="N502" s="2"/>
      <c r="O502" s="17"/>
      <c r="P502" s="17"/>
      <c r="Q502" s="17"/>
      <c r="R502" s="17"/>
      <c r="S502" s="17"/>
    </row>
    <row r="503" spans="1:19" s="3" customFormat="1">
      <c r="A503" s="10" t="s">
        <v>136</v>
      </c>
      <c r="B503" s="10" t="str">
        <f t="shared" ref="B503:B525" si="119">+IF(D502="Calidad best effort",C501,B502)</f>
        <v>Asimétrico</v>
      </c>
      <c r="C503" s="10" t="str">
        <f t="shared" ref="C503:C525" si="120">+IF(D503=2,D502,C502)</f>
        <v>Calidad Best Effort</v>
      </c>
      <c r="D503" s="22">
        <f t="array" ref="D503:D525">vel.SAIB</f>
        <v>2</v>
      </c>
      <c r="E503" s="2"/>
      <c r="F503" s="2"/>
      <c r="G503" s="2"/>
      <c r="H503" s="16"/>
      <c r="I503" s="2"/>
      <c r="J503" s="28">
        <f>INDEX(factor.vel.SAIB,MATCH(D503,vel.SAIB,0))</f>
        <v>0.42371230003293037</v>
      </c>
      <c r="K503" s="28">
        <f>INDEX(factor.calidad.SAIB,MATCH(C503,calidad.SAIB,0))</f>
        <v>1</v>
      </c>
      <c r="L503" s="28">
        <f>INDEX(factor.simetria.SAIB,MATCH(B503,simetria.SAIB,0))</f>
        <v>1</v>
      </c>
      <c r="M503" s="25">
        <f>J503*K503*L503</f>
        <v>0.42371230003293037</v>
      </c>
      <c r="N503"/>
      <c r="O503" s="24">
        <f t="array" ref="O503:S525">INDEX(costo.unitario,MATCH($A503:$A525,niveles.desagregacion,0),indice.tiempo)*M503:M525</f>
        <v>12.702484775648122</v>
      </c>
      <c r="P503" s="24">
        <v>13.169921041472248</v>
      </c>
      <c r="Q503" s="24">
        <v>13.583550766372086</v>
      </c>
      <c r="R503" s="127">
        <v>13.993000833407127</v>
      </c>
      <c r="S503" s="127">
        <v>14.324141728764289</v>
      </c>
    </row>
    <row r="504" spans="1:19">
      <c r="A504" s="10" t="s">
        <v>136</v>
      </c>
      <c r="B504" s="10" t="str">
        <f t="shared" si="119"/>
        <v>Asimétrico</v>
      </c>
      <c r="C504" s="10" t="str">
        <f t="shared" si="120"/>
        <v>Calidad Best Effort</v>
      </c>
      <c r="D504" s="22">
        <v>3</v>
      </c>
      <c r="E504" s="19" t="s">
        <v>34</v>
      </c>
      <c r="H504" s="19" t="s">
        <v>199</v>
      </c>
      <c r="J504" s="28">
        <f t="shared" ref="J504:J525" si="121">INDEX(factor.vel.SAIB,MATCH(D504,vel.SAIB,0))</f>
        <v>0.51604389145588314</v>
      </c>
      <c r="K504" s="28">
        <f t="shared" ref="K504:K525" si="122">INDEX(factor.calidad.SAIB,MATCH(C504,calidad.SAIB,0))</f>
        <v>1</v>
      </c>
      <c r="L504" s="28">
        <f t="shared" ref="L504:L525" si="123">INDEX(factor.simetria.SAIB,MATCH(B504,simetria.SAIB,0))</f>
        <v>1</v>
      </c>
      <c r="M504" s="25">
        <f>J504*K504*L504</f>
        <v>0.51604389145588314</v>
      </c>
      <c r="O504" s="24">
        <v>15.470496547480728</v>
      </c>
      <c r="P504" s="24">
        <v>16.039792339943542</v>
      </c>
      <c r="Q504" s="24">
        <v>16.543556551750822</v>
      </c>
      <c r="R504" s="24">
        <v>17.042230312066991</v>
      </c>
      <c r="S504" s="24">
        <v>17.445530467023584</v>
      </c>
    </row>
    <row r="505" spans="1:19" outlineLevel="1">
      <c r="A505" s="10" t="s">
        <v>136</v>
      </c>
      <c r="B505" s="10" t="str">
        <f t="shared" si="119"/>
        <v>Asimétrico</v>
      </c>
      <c r="C505" s="10" t="str">
        <f t="shared" si="120"/>
        <v>Calidad Best Effort</v>
      </c>
      <c r="D505" s="22">
        <v>5</v>
      </c>
      <c r="E505" s="19" t="s">
        <v>34</v>
      </c>
      <c r="H505" s="19" t="s">
        <v>199</v>
      </c>
      <c r="J505" s="28">
        <f t="shared" si="121"/>
        <v>0.66152993854355946</v>
      </c>
      <c r="K505" s="28">
        <f t="shared" si="122"/>
        <v>1</v>
      </c>
      <c r="L505" s="28">
        <f t="shared" si="123"/>
        <v>1</v>
      </c>
      <c r="M505" s="25">
        <f t="shared" ref="M505:M525" si="124">J505*K505*L505</f>
        <v>0.66152993854355946</v>
      </c>
      <c r="O505" s="24">
        <v>19.832027468477847</v>
      </c>
      <c r="P505" s="24">
        <v>20.561822388709412</v>
      </c>
      <c r="Q505" s="24">
        <v>21.207610690043865</v>
      </c>
      <c r="R505" s="24">
        <v>21.846873410671268</v>
      </c>
      <c r="S505" s="24">
        <v>22.363874253313451</v>
      </c>
    </row>
    <row r="506" spans="1:19" outlineLevel="1">
      <c r="A506" s="10" t="s">
        <v>136</v>
      </c>
      <c r="B506" s="10" t="str">
        <f t="shared" si="119"/>
        <v>Asimétrico</v>
      </c>
      <c r="C506" s="10" t="str">
        <f t="shared" si="120"/>
        <v>Calidad Best Effort</v>
      </c>
      <c r="D506" s="22">
        <v>10</v>
      </c>
      <c r="E506" s="19" t="s">
        <v>34</v>
      </c>
      <c r="H506" s="19" t="s">
        <v>199</v>
      </c>
      <c r="J506" s="28">
        <f t="shared" si="121"/>
        <v>0.92663838733670956</v>
      </c>
      <c r="K506" s="28">
        <f t="shared" si="122"/>
        <v>1</v>
      </c>
      <c r="L506" s="28">
        <f t="shared" si="123"/>
        <v>1</v>
      </c>
      <c r="M506" s="25">
        <f t="shared" si="124"/>
        <v>0.92663838733670956</v>
      </c>
      <c r="O506" s="24">
        <v>27.779722247291108</v>
      </c>
      <c r="P506" s="24">
        <v>28.801982841360005</v>
      </c>
      <c r="Q506" s="24">
        <v>29.706571122620485</v>
      </c>
      <c r="R506" s="24">
        <v>30.602018693490553</v>
      </c>
      <c r="S506" s="24">
        <v>31.32620787853698</v>
      </c>
    </row>
    <row r="507" spans="1:19" outlineLevel="1">
      <c r="A507" s="10" t="s">
        <v>136</v>
      </c>
      <c r="B507" s="10" t="str">
        <f t="shared" si="119"/>
        <v>Asimétrico</v>
      </c>
      <c r="C507" s="10" t="str">
        <f t="shared" si="120"/>
        <v>Calidad Best Effort</v>
      </c>
      <c r="D507" s="22">
        <v>15</v>
      </c>
      <c r="E507" s="19" t="s">
        <v>34</v>
      </c>
      <c r="H507" s="19" t="s">
        <v>199</v>
      </c>
      <c r="J507" s="28">
        <f t="shared" si="121"/>
        <v>1.1285631295963692</v>
      </c>
      <c r="K507" s="28">
        <f t="shared" si="122"/>
        <v>1</v>
      </c>
      <c r="L507" s="28">
        <f t="shared" si="123"/>
        <v>1</v>
      </c>
      <c r="M507" s="25">
        <f t="shared" si="124"/>
        <v>1.1285631295963692</v>
      </c>
      <c r="O507" s="24">
        <v>33.833230640086533</v>
      </c>
      <c r="P507" s="24">
        <v>35.078253111712485</v>
      </c>
      <c r="Q507" s="24">
        <v>36.179961173505284</v>
      </c>
      <c r="R507" s="24">
        <v>37.270536663125469</v>
      </c>
      <c r="S507" s="24">
        <v>38.152534672559177</v>
      </c>
    </row>
    <row r="508" spans="1:19" outlineLevel="1">
      <c r="A508" s="10" t="s">
        <v>136</v>
      </c>
      <c r="B508" s="10" t="str">
        <f t="shared" si="119"/>
        <v>Asimétrico</v>
      </c>
      <c r="C508" s="10" t="str">
        <f t="shared" si="120"/>
        <v>Calidad Best Effort</v>
      </c>
      <c r="D508" s="22">
        <v>20</v>
      </c>
      <c r="E508" s="19" t="s">
        <v>34</v>
      </c>
      <c r="H508" s="19" t="s">
        <v>199</v>
      </c>
      <c r="J508" s="28">
        <f t="shared" si="121"/>
        <v>1.2979891775970445</v>
      </c>
      <c r="K508" s="28">
        <f t="shared" si="122"/>
        <v>1</v>
      </c>
      <c r="L508" s="28">
        <f t="shared" si="123"/>
        <v>1</v>
      </c>
      <c r="M508" s="25">
        <f t="shared" si="124"/>
        <v>1.2979891775970445</v>
      </c>
      <c r="O508" s="24">
        <v>38.912459624375039</v>
      </c>
      <c r="P508" s="24">
        <v>40.344391655163228</v>
      </c>
      <c r="Q508" s="24">
        <v>41.611494135810375</v>
      </c>
      <c r="R508" s="24">
        <v>42.865792761874715</v>
      </c>
      <c r="S508" s="24">
        <v>43.880201119621205</v>
      </c>
    </row>
    <row r="509" spans="1:19" outlineLevel="1">
      <c r="A509" s="10" t="s">
        <v>136</v>
      </c>
      <c r="B509" s="10" t="str">
        <f t="shared" si="119"/>
        <v>Asimétrico</v>
      </c>
      <c r="C509" s="10" t="str">
        <f t="shared" si="120"/>
        <v>Calidad Best Effort</v>
      </c>
      <c r="D509" s="22">
        <v>30</v>
      </c>
      <c r="E509" s="19" t="s">
        <v>34</v>
      </c>
      <c r="H509" s="19" t="s">
        <v>199</v>
      </c>
      <c r="J509" s="28">
        <f t="shared" si="121"/>
        <v>1.5808353598013152</v>
      </c>
      <c r="K509" s="28">
        <f t="shared" si="122"/>
        <v>1</v>
      </c>
      <c r="L509" s="28">
        <f t="shared" si="123"/>
        <v>1</v>
      </c>
      <c r="M509" s="25">
        <f t="shared" si="124"/>
        <v>1.5808353598013152</v>
      </c>
      <c r="O509" s="24">
        <v>47.391914488018863</v>
      </c>
      <c r="P509" s="24">
        <v>49.13588032854517</v>
      </c>
      <c r="Q509" s="24">
        <v>50.67909843888971</v>
      </c>
      <c r="R509" s="24">
        <v>52.206722593278677</v>
      </c>
      <c r="S509" s="24">
        <v>53.442181739534718</v>
      </c>
    </row>
    <row r="510" spans="1:19" outlineLevel="1">
      <c r="A510" s="10" t="s">
        <v>136</v>
      </c>
      <c r="B510" s="10" t="str">
        <f t="shared" si="119"/>
        <v>Asimétrico</v>
      </c>
      <c r="C510" s="10" t="str">
        <f t="shared" si="120"/>
        <v>Calidad Best Effort</v>
      </c>
      <c r="D510" s="22">
        <v>40</v>
      </c>
      <c r="E510" s="19" t="s">
        <v>34</v>
      </c>
      <c r="H510" s="19" t="s">
        <v>199</v>
      </c>
      <c r="J510" s="28">
        <f t="shared" si="121"/>
        <v>1.8181589800108939</v>
      </c>
      <c r="K510" s="28">
        <f t="shared" si="122"/>
        <v>1</v>
      </c>
      <c r="L510" s="28">
        <f t="shared" si="123"/>
        <v>1</v>
      </c>
      <c r="M510" s="25">
        <f t="shared" si="124"/>
        <v>1.8181589800108939</v>
      </c>
      <c r="O510" s="24">
        <v>54.506646990189751</v>
      </c>
      <c r="P510" s="24">
        <v>56.512426487798955</v>
      </c>
      <c r="Q510" s="24">
        <v>58.287320911840055</v>
      </c>
      <c r="R510" s="24">
        <v>60.044280330266105</v>
      </c>
      <c r="S510" s="24">
        <v>61.465213337157053</v>
      </c>
    </row>
    <row r="511" spans="1:19" outlineLevel="1">
      <c r="A511" s="10" t="s">
        <v>136</v>
      </c>
      <c r="B511" s="10" t="str">
        <f t="shared" si="119"/>
        <v>Asimétrico</v>
      </c>
      <c r="C511" s="10" t="str">
        <f t="shared" si="120"/>
        <v>Calidad Best Effort</v>
      </c>
      <c r="D511" s="22">
        <v>50</v>
      </c>
      <c r="E511" s="19" t="s">
        <v>34</v>
      </c>
      <c r="H511" s="19" t="s">
        <v>199</v>
      </c>
      <c r="J511" s="28">
        <f t="shared" si="121"/>
        <v>2.0265135112179755</v>
      </c>
      <c r="K511" s="28">
        <f t="shared" si="122"/>
        <v>1</v>
      </c>
      <c r="L511" s="28">
        <f t="shared" si="123"/>
        <v>1</v>
      </c>
      <c r="M511" s="25">
        <f t="shared" si="124"/>
        <v>2.0265135112179755</v>
      </c>
      <c r="O511" s="24">
        <v>60.752914234236151</v>
      </c>
      <c r="P511" s="24">
        <v>62.988548904865844</v>
      </c>
      <c r="Q511" s="24">
        <v>64.966839896384741</v>
      </c>
      <c r="R511" s="24">
        <v>66.925140594644205</v>
      </c>
      <c r="S511" s="24">
        <v>68.508907453680294</v>
      </c>
    </row>
    <row r="512" spans="1:19" outlineLevel="1">
      <c r="A512" s="10" t="s">
        <v>136</v>
      </c>
      <c r="B512" s="10" t="str">
        <f t="shared" si="119"/>
        <v>Asimétrico</v>
      </c>
      <c r="C512" s="10" t="str">
        <f t="shared" si="120"/>
        <v>Calidad Best Effort</v>
      </c>
      <c r="D512" s="22">
        <v>60</v>
      </c>
      <c r="E512" s="19" t="s">
        <v>34</v>
      </c>
      <c r="H512" s="19" t="s">
        <v>199</v>
      </c>
      <c r="J512" s="28">
        <f t="shared" si="121"/>
        <v>2.2143559090858629</v>
      </c>
      <c r="K512" s="28">
        <f t="shared" si="122"/>
        <v>1</v>
      </c>
      <c r="L512" s="28">
        <f t="shared" si="123"/>
        <v>1</v>
      </c>
      <c r="M512" s="25">
        <f t="shared" si="124"/>
        <v>2.2143559090858629</v>
      </c>
      <c r="O512" s="24">
        <v>66.384247568087062</v>
      </c>
      <c r="P512" s="24">
        <v>68.827108578419399</v>
      </c>
      <c r="Q512" s="24">
        <v>70.988772106795452</v>
      </c>
      <c r="R512" s="24">
        <v>73.128592393683931</v>
      </c>
      <c r="S512" s="24">
        <v>74.859162401486699</v>
      </c>
    </row>
    <row r="513" spans="1:19" outlineLevel="1">
      <c r="A513" s="10" t="s">
        <v>136</v>
      </c>
      <c r="B513" s="10" t="str">
        <f t="shared" si="119"/>
        <v>Asimétrico</v>
      </c>
      <c r="C513" s="10" t="str">
        <f t="shared" si="120"/>
        <v>Calidad Best Effort</v>
      </c>
      <c r="D513" s="22">
        <v>70</v>
      </c>
      <c r="E513" s="19" t="s">
        <v>34</v>
      </c>
      <c r="H513" s="19" t="s">
        <v>199</v>
      </c>
      <c r="J513" s="28">
        <f t="shared" si="121"/>
        <v>2.3866951719245444</v>
      </c>
      <c r="K513" s="28">
        <f t="shared" si="122"/>
        <v>1</v>
      </c>
      <c r="L513" s="28">
        <f t="shared" si="123"/>
        <v>1</v>
      </c>
      <c r="M513" s="25">
        <f t="shared" si="124"/>
        <v>2.3866951719245444</v>
      </c>
      <c r="O513" s="24">
        <v>71.5508119144245</v>
      </c>
      <c r="P513" s="24">
        <v>74.18379632091488</v>
      </c>
      <c r="Q513" s="24">
        <v>76.513698160692016</v>
      </c>
      <c r="R513" s="24">
        <v>78.820056739521931</v>
      </c>
      <c r="S513" s="24">
        <v>80.685313839951377</v>
      </c>
    </row>
    <row r="514" spans="1:19" outlineLevel="1">
      <c r="A514" s="10" t="s">
        <v>136</v>
      </c>
      <c r="B514" s="10" t="str">
        <f t="shared" si="119"/>
        <v>Asimétrico</v>
      </c>
      <c r="C514" s="10" t="str">
        <f t="shared" si="120"/>
        <v>Calidad Best Effort</v>
      </c>
      <c r="D514" s="22">
        <v>80</v>
      </c>
      <c r="E514" s="19" t="s">
        <v>34</v>
      </c>
      <c r="H514" s="19" t="s">
        <v>199</v>
      </c>
      <c r="J514" s="28">
        <f t="shared" si="121"/>
        <v>2.5467870870187617</v>
      </c>
      <c r="K514" s="28">
        <f t="shared" si="122"/>
        <v>1</v>
      </c>
      <c r="L514" s="28">
        <f t="shared" si="123"/>
        <v>1</v>
      </c>
      <c r="M514" s="25">
        <f t="shared" si="124"/>
        <v>2.5467870870187617</v>
      </c>
      <c r="O514" s="24">
        <v>76.350212625781239</v>
      </c>
      <c r="P514" s="24">
        <v>79.159809245262508</v>
      </c>
      <c r="Q514" s="24">
        <v>81.645993484191052</v>
      </c>
      <c r="R514" s="24">
        <v>84.107055255168106</v>
      </c>
      <c r="S514" s="24">
        <v>86.09742786463427</v>
      </c>
    </row>
    <row r="515" spans="1:19" outlineLevel="1">
      <c r="A515" s="10" t="s">
        <v>136</v>
      </c>
      <c r="B515" s="10" t="str">
        <f t="shared" si="119"/>
        <v>Asimétrico</v>
      </c>
      <c r="C515" s="10" t="str">
        <f t="shared" si="120"/>
        <v>Calidad Best Effort</v>
      </c>
      <c r="D515" s="22">
        <v>100</v>
      </c>
      <c r="E515" s="19" t="s">
        <v>34</v>
      </c>
      <c r="H515" s="19" t="s">
        <v>199</v>
      </c>
      <c r="J515" s="28">
        <f t="shared" si="121"/>
        <v>2.8386397992589538</v>
      </c>
      <c r="K515" s="28">
        <f t="shared" si="122"/>
        <v>1</v>
      </c>
      <c r="L515" s="28">
        <f t="shared" si="123"/>
        <v>1</v>
      </c>
      <c r="M515" s="25">
        <f t="shared" si="124"/>
        <v>2.8386397992589538</v>
      </c>
      <c r="O515" s="24">
        <v>85.099674545283065</v>
      </c>
      <c r="P515" s="24">
        <v>88.231240911617547</v>
      </c>
      <c r="Q515" s="24">
        <v>91.002332992649798</v>
      </c>
      <c r="R515" s="24">
        <v>93.745423660550117</v>
      </c>
      <c r="S515" s="24">
        <v>95.963885868633355</v>
      </c>
    </row>
    <row r="516" spans="1:19" outlineLevel="1">
      <c r="A516" s="10" t="s">
        <v>136</v>
      </c>
      <c r="B516" s="10" t="str">
        <f t="shared" si="119"/>
        <v>Asimétrico</v>
      </c>
      <c r="C516" s="10" t="str">
        <f t="shared" si="120"/>
        <v>Calidad Best Effort</v>
      </c>
      <c r="D516" s="22">
        <v>120</v>
      </c>
      <c r="E516" s="19" t="s">
        <v>34</v>
      </c>
      <c r="H516" s="19" t="s">
        <v>199</v>
      </c>
      <c r="J516" s="28">
        <f t="shared" si="121"/>
        <v>3.1017601306183762</v>
      </c>
      <c r="K516" s="28">
        <f t="shared" si="122"/>
        <v>1</v>
      </c>
      <c r="L516" s="28">
        <f t="shared" si="123"/>
        <v>1</v>
      </c>
      <c r="M516" s="25">
        <f t="shared" si="124"/>
        <v>3.1017601306183762</v>
      </c>
      <c r="O516" s="24">
        <v>92.987767487113629</v>
      </c>
      <c r="P516" s="24">
        <v>96.409606250882632</v>
      </c>
      <c r="Q516" s="24">
        <v>99.437557503261331</v>
      </c>
      <c r="R516" s="24">
        <v>102.43491182436459</v>
      </c>
      <c r="S516" s="24">
        <v>104.85900861540958</v>
      </c>
    </row>
    <row r="517" spans="1:19" outlineLevel="1">
      <c r="A517" s="10" t="s">
        <v>136</v>
      </c>
      <c r="B517" s="10" t="str">
        <f t="shared" si="119"/>
        <v>Asimétrico</v>
      </c>
      <c r="C517" s="10" t="str">
        <f t="shared" si="120"/>
        <v>Calidad Best Effort</v>
      </c>
      <c r="D517" s="22">
        <v>150</v>
      </c>
      <c r="E517" s="19" t="s">
        <v>34</v>
      </c>
      <c r="H517" s="19" t="s">
        <v>199</v>
      </c>
      <c r="J517" s="28">
        <f t="shared" si="121"/>
        <v>3.4572107732942632</v>
      </c>
      <c r="K517" s="28">
        <f t="shared" si="122"/>
        <v>1</v>
      </c>
      <c r="L517" s="28">
        <f t="shared" si="123"/>
        <v>1</v>
      </c>
      <c r="M517" s="25">
        <f t="shared" si="124"/>
        <v>3.4572107732942632</v>
      </c>
      <c r="O517" s="24">
        <v>103.6438338244229</v>
      </c>
      <c r="P517" s="24">
        <v>107.45780310006114</v>
      </c>
      <c r="Q517" s="24">
        <v>110.83274676104838</v>
      </c>
      <c r="R517" s="24">
        <v>114.17358719161786</v>
      </c>
      <c r="S517" s="24">
        <v>116.87547682479139</v>
      </c>
    </row>
    <row r="518" spans="1:19" outlineLevel="1">
      <c r="A518" s="10" t="s">
        <v>136</v>
      </c>
      <c r="B518" s="10" t="str">
        <f t="shared" si="119"/>
        <v>Asimétrico</v>
      </c>
      <c r="C518" s="10" t="str">
        <f t="shared" si="120"/>
        <v>Calidad Best Effort</v>
      </c>
      <c r="D518" s="22">
        <v>200</v>
      </c>
      <c r="E518" s="19" t="s">
        <v>34</v>
      </c>
      <c r="H518" s="19" t="s">
        <v>199</v>
      </c>
      <c r="J518" s="28">
        <f t="shared" si="121"/>
        <v>3.9762260973498145</v>
      </c>
      <c r="K518" s="28">
        <f t="shared" si="122"/>
        <v>1</v>
      </c>
      <c r="L518" s="28">
        <f t="shared" si="123"/>
        <v>1</v>
      </c>
      <c r="M518" s="25">
        <f t="shared" si="124"/>
        <v>3.9762260973498145</v>
      </c>
      <c r="O518" s="24">
        <v>119.20341104611633</v>
      </c>
      <c r="P518" s="24">
        <v>123.58995417661592</v>
      </c>
      <c r="Q518" s="24">
        <v>127.47156277438035</v>
      </c>
      <c r="R518" s="24">
        <v>131.31394837890451</v>
      </c>
      <c r="S518" s="24">
        <v>134.42146040986657</v>
      </c>
    </row>
    <row r="519" spans="1:19" outlineLevel="1">
      <c r="A519" s="10" t="s">
        <v>136</v>
      </c>
      <c r="B519" s="10" t="str">
        <f t="shared" si="119"/>
        <v>Asimétrico</v>
      </c>
      <c r="C519" s="10" t="str">
        <f t="shared" si="120"/>
        <v>Calidad Best Effort</v>
      </c>
      <c r="D519" s="22">
        <v>250</v>
      </c>
      <c r="E519" s="19" t="s">
        <v>34</v>
      </c>
      <c r="H519" s="19" t="s">
        <v>199</v>
      </c>
      <c r="J519" s="28">
        <f t="shared" si="121"/>
        <v>4.4318874193766264</v>
      </c>
      <c r="K519" s="28">
        <f t="shared" si="122"/>
        <v>1</v>
      </c>
      <c r="L519" s="28">
        <f t="shared" si="123"/>
        <v>1</v>
      </c>
      <c r="M519" s="25">
        <f t="shared" si="124"/>
        <v>4.4318874193766264</v>
      </c>
      <c r="O519" s="24">
        <v>132.86369658762041</v>
      </c>
      <c r="P519" s="24">
        <v>137.75292190797416</v>
      </c>
      <c r="Q519" s="24">
        <v>142.07934899994515</v>
      </c>
      <c r="R519" s="24">
        <v>146.36205828361352</v>
      </c>
      <c r="S519" s="24">
        <v>149.82568010450581</v>
      </c>
    </row>
    <row r="520" spans="1:19" outlineLevel="1">
      <c r="A520" s="10" t="s">
        <v>136</v>
      </c>
      <c r="B520" s="10" t="str">
        <f t="shared" si="119"/>
        <v>Asimétrico</v>
      </c>
      <c r="C520" s="10" t="str">
        <f t="shared" si="120"/>
        <v>Calidad Best Effort</v>
      </c>
      <c r="D520" s="22">
        <v>300</v>
      </c>
      <c r="E520" s="19" t="s">
        <v>34</v>
      </c>
      <c r="H520" s="19" t="s">
        <v>199</v>
      </c>
      <c r="J520" s="28">
        <f t="shared" si="121"/>
        <v>4.8426896939866175</v>
      </c>
      <c r="K520" s="28">
        <f t="shared" si="122"/>
        <v>1</v>
      </c>
      <c r="L520" s="28">
        <f t="shared" si="123"/>
        <v>1</v>
      </c>
      <c r="M520" s="25">
        <f t="shared" si="124"/>
        <v>4.8426896939866175</v>
      </c>
      <c r="O520" s="24">
        <v>145.17915129268675</v>
      </c>
      <c r="P520" s="24">
        <v>150.52157063459907</v>
      </c>
      <c r="Q520" s="24">
        <v>155.24902463049037</v>
      </c>
      <c r="R520" s="24">
        <v>159.928708509572</v>
      </c>
      <c r="S520" s="24">
        <v>163.71338174440376</v>
      </c>
    </row>
    <row r="521" spans="1:19" outlineLevel="1">
      <c r="A521" s="10" t="s">
        <v>136</v>
      </c>
      <c r="B521" s="10" t="str">
        <f t="shared" si="119"/>
        <v>Asimétrico</v>
      </c>
      <c r="C521" s="10" t="str">
        <f t="shared" si="120"/>
        <v>Calidad Best Effort</v>
      </c>
      <c r="D521" s="22">
        <v>350</v>
      </c>
      <c r="E521" s="19" t="s">
        <v>34</v>
      </c>
      <c r="H521" s="19" t="s">
        <v>199</v>
      </c>
      <c r="J521" s="28">
        <f t="shared" si="121"/>
        <v>5.2195873591693909</v>
      </c>
      <c r="K521" s="28">
        <f t="shared" si="122"/>
        <v>1</v>
      </c>
      <c r="L521" s="28">
        <f t="shared" si="123"/>
        <v>1</v>
      </c>
      <c r="M521" s="25">
        <f t="shared" si="124"/>
        <v>5.2195873591693909</v>
      </c>
      <c r="O521" s="24">
        <v>156.47817861285048</v>
      </c>
      <c r="P521" s="24">
        <v>162.23638866274362</v>
      </c>
      <c r="Q521" s="24">
        <v>167.33177174059176</v>
      </c>
      <c r="R521" s="24">
        <v>172.37566684097251</v>
      </c>
      <c r="S521" s="24">
        <v>176.45489425867066</v>
      </c>
    </row>
    <row r="522" spans="1:19" outlineLevel="1">
      <c r="A522" s="10" t="s">
        <v>136</v>
      </c>
      <c r="B522" s="10" t="str">
        <f t="shared" si="119"/>
        <v>Asimétrico</v>
      </c>
      <c r="C522" s="10" t="str">
        <f t="shared" si="120"/>
        <v>Calidad Best Effort</v>
      </c>
      <c r="D522" s="22">
        <v>400</v>
      </c>
      <c r="E522" s="19" t="s">
        <v>34</v>
      </c>
      <c r="H522" s="19" t="s">
        <v>199</v>
      </c>
      <c r="J522" s="28">
        <f t="shared" si="121"/>
        <v>5.5697006648653096</v>
      </c>
      <c r="K522" s="28">
        <f t="shared" si="122"/>
        <v>1</v>
      </c>
      <c r="L522" s="28">
        <f t="shared" si="123"/>
        <v>1</v>
      </c>
      <c r="M522" s="25">
        <f t="shared" si="124"/>
        <v>5.5697006648653096</v>
      </c>
      <c r="O522" s="24">
        <v>166.97423675184859</v>
      </c>
      <c r="P522" s="24">
        <v>173.11868920305298</v>
      </c>
      <c r="Q522" s="24">
        <v>178.55585435875804</v>
      </c>
      <c r="R522" s="24">
        <v>183.93807788735742</v>
      </c>
      <c r="S522" s="24">
        <v>188.29092689573301</v>
      </c>
    </row>
    <row r="523" spans="1:19" outlineLevel="1">
      <c r="A523" s="10" t="s">
        <v>136</v>
      </c>
      <c r="B523" s="10" t="str">
        <f t="shared" si="119"/>
        <v>Asimétrico</v>
      </c>
      <c r="C523" s="10" t="str">
        <f t="shared" si="120"/>
        <v>Calidad Best Effort</v>
      </c>
      <c r="D523" s="22">
        <v>500</v>
      </c>
      <c r="E523" s="19" t="s">
        <v>34</v>
      </c>
      <c r="H523" s="19" t="s">
        <v>199</v>
      </c>
      <c r="J523" s="28">
        <f t="shared" si="121"/>
        <v>6.2079684861890678</v>
      </c>
      <c r="K523" s="28">
        <f t="shared" si="122"/>
        <v>1</v>
      </c>
      <c r="L523" s="28">
        <f t="shared" si="123"/>
        <v>1</v>
      </c>
      <c r="M523" s="25">
        <f t="shared" si="124"/>
        <v>6.2079684861890678</v>
      </c>
      <c r="O523" s="24">
        <v>186.10888845424435</v>
      </c>
      <c r="P523" s="24">
        <v>192.95747323054786</v>
      </c>
      <c r="Q523" s="24">
        <v>199.01771811116541</v>
      </c>
      <c r="R523" s="24">
        <v>205.01672525026422</v>
      </c>
      <c r="S523" s="24">
        <v>209.86839522233237</v>
      </c>
    </row>
    <row r="524" spans="1:19" outlineLevel="1">
      <c r="A524" s="10" t="s">
        <v>136</v>
      </c>
      <c r="B524" s="10" t="str">
        <f t="shared" si="119"/>
        <v>Asimétrico</v>
      </c>
      <c r="C524" s="10" t="str">
        <f t="shared" si="120"/>
        <v>Calidad Best Effort</v>
      </c>
      <c r="D524" s="22">
        <v>750</v>
      </c>
      <c r="E524" s="19" t="s">
        <v>34</v>
      </c>
      <c r="H524" s="19" t="s">
        <v>199</v>
      </c>
      <c r="J524" s="28">
        <f t="shared" si="121"/>
        <v>7.5607534060245989</v>
      </c>
      <c r="K524" s="28">
        <f t="shared" si="122"/>
        <v>1</v>
      </c>
      <c r="L524" s="28">
        <f t="shared" si="123"/>
        <v>1</v>
      </c>
      <c r="M524" s="25">
        <f t="shared" si="124"/>
        <v>7.5607534060245989</v>
      </c>
      <c r="O524" s="24">
        <v>226.66407141117458</v>
      </c>
      <c r="P524" s="24">
        <v>235.00503847456761</v>
      </c>
      <c r="Q524" s="24">
        <v>242.38587766929106</v>
      </c>
      <c r="R524" s="24">
        <v>249.69213474205381</v>
      </c>
      <c r="S524" s="24">
        <v>255.60103720311318</v>
      </c>
    </row>
    <row r="525" spans="1:19" outlineLevel="1">
      <c r="A525" s="10" t="s">
        <v>136</v>
      </c>
      <c r="B525" s="10" t="str">
        <f t="shared" si="119"/>
        <v>Asimétrico</v>
      </c>
      <c r="C525" s="10" t="str">
        <f t="shared" si="120"/>
        <v>Calidad Best Effort</v>
      </c>
      <c r="D525" s="22">
        <v>1000</v>
      </c>
      <c r="E525" s="19" t="s">
        <v>34</v>
      </c>
      <c r="H525" s="19" t="s">
        <v>199</v>
      </c>
      <c r="J525" s="28">
        <f t="shared" si="121"/>
        <v>8.6958149155642026</v>
      </c>
      <c r="K525" s="28">
        <f t="shared" si="122"/>
        <v>1</v>
      </c>
      <c r="L525" s="28">
        <f t="shared" si="123"/>
        <v>1</v>
      </c>
      <c r="M525" s="25">
        <f t="shared" si="124"/>
        <v>8.6958149155642026</v>
      </c>
      <c r="O525" s="24">
        <v>260.69211719419866</v>
      </c>
      <c r="P525" s="24">
        <v>270.28527569375876</v>
      </c>
      <c r="Q525" s="24">
        <v>278.77416669603838</v>
      </c>
      <c r="R525" s="24">
        <v>287.17727890171506</v>
      </c>
      <c r="S525" s="24">
        <v>293.97325800540477</v>
      </c>
    </row>
    <row r="526" spans="1:19" s="3" customFormat="1" ht="12">
      <c r="A526" s="10" t="s">
        <v>136</v>
      </c>
      <c r="B526" s="10" t="str">
        <f>+IF(D524="Calidad best effort",C523,B524)</f>
        <v>Asimétrico</v>
      </c>
      <c r="C526" s="10" t="str">
        <f>+IF(D526=2,D524,C524)</f>
        <v>Calidad Best Effort</v>
      </c>
      <c r="D526" s="23" t="s">
        <v>154</v>
      </c>
      <c r="E526" s="2"/>
      <c r="F526" s="2"/>
      <c r="G526" s="2"/>
      <c r="H526" s="19"/>
      <c r="I526" s="2"/>
      <c r="J526" s="2"/>
      <c r="K526" s="2"/>
      <c r="L526" s="2"/>
      <c r="M526" s="2"/>
      <c r="N526" s="2"/>
      <c r="O526" s="17"/>
      <c r="P526" s="17"/>
      <c r="Q526" s="17"/>
      <c r="R526" s="17"/>
      <c r="S526" s="17"/>
    </row>
    <row r="527" spans="1:19" s="3" customFormat="1">
      <c r="A527" s="10" t="s">
        <v>136</v>
      </c>
      <c r="B527" s="10" t="str">
        <f>+IF(D526="Calidad best effort",C524,B526)</f>
        <v>Asimétrico</v>
      </c>
      <c r="C527" s="10" t="str">
        <f t="shared" ref="C527:C549" si="125">+IF(D527=2,D526,C526)</f>
        <v>Calidad Datos Generales</v>
      </c>
      <c r="D527" s="22">
        <f t="array" ref="D527:D549">vel.SAIB</f>
        <v>2</v>
      </c>
      <c r="E527" s="2"/>
      <c r="F527" s="2"/>
      <c r="G527" s="2"/>
      <c r="H527" s="19"/>
      <c r="I527" s="2"/>
      <c r="J527" s="28">
        <f>INDEX(factor.vel.SAIB,MATCH(D527,vel.SAIB,0))</f>
        <v>0.42371230003293037</v>
      </c>
      <c r="K527" s="28">
        <f>INDEX(factor.calidad.SAIB,MATCH(C527,calidad.SAIB,0))</f>
        <v>1.1101500319478763</v>
      </c>
      <c r="L527" s="28">
        <f>INDEX(factor.simetria.SAIB,MATCH(B527,simetria.SAIB,0))</f>
        <v>1</v>
      </c>
      <c r="M527" s="25">
        <f>J527*K527*L527</f>
        <v>0.4703842234182658</v>
      </c>
      <c r="N527"/>
      <c r="O527" s="24">
        <f t="array" ref="O527:S549">INDEX(costo.unitario,MATCH($A527:$A549,niveles.desagregacion,0),indice.tiempo)*M527:M549</f>
        <v>14.101663879503176</v>
      </c>
      <c r="P527" s="24">
        <v>14.620588264941425</v>
      </c>
      <c r="Q527" s="24">
        <v>15.079779317253573</v>
      </c>
      <c r="R527" s="24">
        <v>15.534330322253581</v>
      </c>
      <c r="S527" s="24">
        <v>15.901946397813584</v>
      </c>
    </row>
    <row r="528" spans="1:19">
      <c r="A528" s="10" t="s">
        <v>136</v>
      </c>
      <c r="B528" s="10" t="str">
        <f t="shared" ref="B528:B549" si="126">+IF(D527="Calidad best effort",C526,B527)</f>
        <v>Asimétrico</v>
      </c>
      <c r="C528" s="10" t="str">
        <f t="shared" si="125"/>
        <v>Calidad Datos Generales</v>
      </c>
      <c r="D528" s="22">
        <v>3</v>
      </c>
      <c r="E528" s="19" t="s">
        <v>34</v>
      </c>
      <c r="H528" s="19" t="s">
        <v>199</v>
      </c>
      <c r="J528" s="28">
        <f t="shared" ref="J528:J549" si="127">INDEX(factor.vel.SAIB,MATCH(D528,vel.SAIB,0))</f>
        <v>0.51604389145588314</v>
      </c>
      <c r="K528" s="28">
        <f t="shared" ref="K528:K549" si="128">INDEX(factor.calidad.SAIB,MATCH(C528,calidad.SAIB,0))</f>
        <v>1.1101500319478763</v>
      </c>
      <c r="L528" s="28">
        <f t="shared" ref="L528:L549" si="129">INDEX(factor.simetria.SAIB,MATCH(B528,simetria.SAIB,0))</f>
        <v>1</v>
      </c>
      <c r="M528" s="25">
        <f>J528*K528*L528</f>
        <v>0.57288614258625503</v>
      </c>
      <c r="O528" s="24">
        <v>17.174572236435239</v>
      </c>
      <c r="P528" s="24">
        <v>17.806575978625624</v>
      </c>
      <c r="Q528" s="24">
        <v>18.365829834457674</v>
      </c>
      <c r="R528" s="24">
        <v>18.919432525404236</v>
      </c>
      <c r="S528" s="24">
        <v>19.367156205313879</v>
      </c>
    </row>
    <row r="529" spans="1:19" outlineLevel="1">
      <c r="A529" s="10" t="s">
        <v>136</v>
      </c>
      <c r="B529" s="10" t="str">
        <f t="shared" si="126"/>
        <v>Asimétrico</v>
      </c>
      <c r="C529" s="10" t="str">
        <f t="shared" si="125"/>
        <v>Calidad Datos Generales</v>
      </c>
      <c r="D529" s="22">
        <v>5</v>
      </c>
      <c r="E529" s="19" t="s">
        <v>34</v>
      </c>
      <c r="H529" s="19" t="s">
        <v>199</v>
      </c>
      <c r="J529" s="28">
        <f t="shared" si="127"/>
        <v>0.66152993854355946</v>
      </c>
      <c r="K529" s="28">
        <f t="shared" si="128"/>
        <v>1.1101500319478763</v>
      </c>
      <c r="L529" s="28">
        <f t="shared" si="129"/>
        <v>1</v>
      </c>
      <c r="M529" s="25">
        <f t="shared" ref="M529:M549" si="130">J529*K529*L529</f>
        <v>0.73439748240860914</v>
      </c>
      <c r="O529" s="24">
        <v>22.01652592772184</v>
      </c>
      <c r="P529" s="24">
        <v>22.82670778173231</v>
      </c>
      <c r="Q529" s="24">
        <v>23.543629685090316</v>
      </c>
      <c r="R529" s="24">
        <v>24.253307214817916</v>
      </c>
      <c r="S529" s="24">
        <v>24.827255716794216</v>
      </c>
    </row>
    <row r="530" spans="1:19" outlineLevel="1">
      <c r="A530" s="10" t="s">
        <v>136</v>
      </c>
      <c r="B530" s="10" t="str">
        <f t="shared" si="126"/>
        <v>Asimétrico</v>
      </c>
      <c r="C530" s="10" t="str">
        <f t="shared" si="125"/>
        <v>Calidad Datos Generales</v>
      </c>
      <c r="D530" s="22">
        <v>10</v>
      </c>
      <c r="E530" s="19" t="s">
        <v>34</v>
      </c>
      <c r="H530" s="19" t="s">
        <v>199</v>
      </c>
      <c r="J530" s="28">
        <f t="shared" si="127"/>
        <v>0.92663838733670956</v>
      </c>
      <c r="K530" s="28">
        <f t="shared" si="128"/>
        <v>1.1101500319478763</v>
      </c>
      <c r="L530" s="28">
        <f t="shared" si="129"/>
        <v>1</v>
      </c>
      <c r="M530" s="25">
        <f t="shared" si="130"/>
        <v>1.0287076353059768</v>
      </c>
      <c r="O530" s="24">
        <v>30.839659540333358</v>
      </c>
      <c r="P530" s="24">
        <v>31.974522171497995</v>
      </c>
      <c r="Q530" s="24">
        <v>32.978750880838994</v>
      </c>
      <c r="R530" s="24">
        <v>33.972832030248043</v>
      </c>
      <c r="S530" s="24">
        <v>34.776790677163646</v>
      </c>
    </row>
    <row r="531" spans="1:19" outlineLevel="1">
      <c r="A531" s="10" t="s">
        <v>136</v>
      </c>
      <c r="B531" s="10" t="str">
        <f t="shared" si="126"/>
        <v>Asimétrico</v>
      </c>
      <c r="C531" s="10" t="str">
        <f t="shared" si="125"/>
        <v>Calidad Datos Generales</v>
      </c>
      <c r="D531" s="22">
        <v>15</v>
      </c>
      <c r="E531" s="19" t="s">
        <v>34</v>
      </c>
      <c r="H531" s="19" t="s">
        <v>199</v>
      </c>
      <c r="J531" s="28">
        <f t="shared" si="127"/>
        <v>1.1285631295963692</v>
      </c>
      <c r="K531" s="28">
        <f t="shared" si="128"/>
        <v>1.1101500319478763</v>
      </c>
      <c r="L531" s="28">
        <f t="shared" si="129"/>
        <v>1</v>
      </c>
      <c r="M531" s="25">
        <f t="shared" si="130"/>
        <v>1.2528743943766045</v>
      </c>
      <c r="O531" s="24">
        <v>37.559962075991933</v>
      </c>
      <c r="P531" s="24">
        <v>38.94212381264331</v>
      </c>
      <c r="Q531" s="24">
        <v>40.165185052639814</v>
      </c>
      <c r="R531" s="24">
        <v>41.375887467283235</v>
      </c>
      <c r="S531" s="24">
        <v>42.35503758563403</v>
      </c>
    </row>
    <row r="532" spans="1:19" outlineLevel="1">
      <c r="A532" s="10" t="s">
        <v>136</v>
      </c>
      <c r="B532" s="10" t="str">
        <f t="shared" si="126"/>
        <v>Asimétrico</v>
      </c>
      <c r="C532" s="10" t="str">
        <f t="shared" si="125"/>
        <v>Calidad Datos Generales</v>
      </c>
      <c r="D532" s="22">
        <v>20</v>
      </c>
      <c r="E532" s="19" t="s">
        <v>34</v>
      </c>
      <c r="H532" s="19" t="s">
        <v>199</v>
      </c>
      <c r="J532" s="28">
        <f t="shared" si="127"/>
        <v>1.2979891775970445</v>
      </c>
      <c r="K532" s="28">
        <f t="shared" si="128"/>
        <v>1.1101500319478763</v>
      </c>
      <c r="L532" s="28">
        <f t="shared" si="129"/>
        <v>1</v>
      </c>
      <c r="M532" s="25">
        <f t="shared" si="130"/>
        <v>1.4409627269773566</v>
      </c>
      <c r="O532" s="24">
        <v>43.198668295170393</v>
      </c>
      <c r="P532" s="24">
        <v>44.788327684897098</v>
      </c>
      <c r="Q532" s="24">
        <v>46.195001544268756</v>
      </c>
      <c r="R532" s="24">
        <v>47.587461204066258</v>
      </c>
      <c r="S532" s="24">
        <v>48.713606674826714</v>
      </c>
    </row>
    <row r="533" spans="1:19" outlineLevel="1">
      <c r="A533" s="10" t="s">
        <v>136</v>
      </c>
      <c r="B533" s="10" t="str">
        <f t="shared" si="126"/>
        <v>Asimétrico</v>
      </c>
      <c r="C533" s="10" t="str">
        <f t="shared" si="125"/>
        <v>Calidad Datos Generales</v>
      </c>
      <c r="D533" s="22">
        <v>30</v>
      </c>
      <c r="E533" s="19" t="s">
        <v>34</v>
      </c>
      <c r="H533" s="19" t="s">
        <v>199</v>
      </c>
      <c r="J533" s="28">
        <f t="shared" si="127"/>
        <v>1.5808353598013152</v>
      </c>
      <c r="K533" s="28">
        <f t="shared" si="128"/>
        <v>1.1101500319478763</v>
      </c>
      <c r="L533" s="28">
        <f t="shared" si="129"/>
        <v>1</v>
      </c>
      <c r="M533" s="25">
        <f t="shared" si="130"/>
        <v>1.7549644251877625</v>
      </c>
      <c r="O533" s="24">
        <v>52.612135382945162</v>
      </c>
      <c r="P533" s="24">
        <v>54.548199116521445</v>
      </c>
      <c r="Q533" s="24">
        <v>56.261402751022977</v>
      </c>
      <c r="R533" s="24">
        <v>57.957294754822236</v>
      </c>
      <c r="S533" s="24">
        <v>59.328839765508683</v>
      </c>
    </row>
    <row r="534" spans="1:19" outlineLevel="1">
      <c r="A534" s="10" t="s">
        <v>136</v>
      </c>
      <c r="B534" s="10" t="str">
        <f t="shared" si="126"/>
        <v>Asimétrico</v>
      </c>
      <c r="C534" s="10" t="str">
        <f t="shared" si="125"/>
        <v>Calidad Datos Generales</v>
      </c>
      <c r="D534" s="22">
        <v>40</v>
      </c>
      <c r="E534" s="19" t="s">
        <v>34</v>
      </c>
      <c r="H534" s="19" t="s">
        <v>199</v>
      </c>
      <c r="J534" s="28">
        <f t="shared" si="127"/>
        <v>1.8181589800108939</v>
      </c>
      <c r="K534" s="28">
        <f t="shared" si="128"/>
        <v>1.1101500319478763</v>
      </c>
      <c r="L534" s="28">
        <f t="shared" si="129"/>
        <v>1</v>
      </c>
      <c r="M534" s="25">
        <f t="shared" si="130"/>
        <v>2.0184292497454122</v>
      </c>
      <c r="O534" s="24">
        <v>60.510555897530764</v>
      </c>
      <c r="P534" s="24">
        <v>62.737272070882028</v>
      </c>
      <c r="Q534" s="24">
        <v>64.707671172435354</v>
      </c>
      <c r="R534" s="24">
        <v>66.658159726932155</v>
      </c>
      <c r="S534" s="24">
        <v>68.235608549927932</v>
      </c>
    </row>
    <row r="535" spans="1:19" outlineLevel="1">
      <c r="A535" s="10" t="s">
        <v>136</v>
      </c>
      <c r="B535" s="10" t="str">
        <f t="shared" si="126"/>
        <v>Asimétrico</v>
      </c>
      <c r="C535" s="10" t="str">
        <f t="shared" si="125"/>
        <v>Calidad Datos Generales</v>
      </c>
      <c r="D535" s="22">
        <v>50</v>
      </c>
      <c r="E535" s="19" t="s">
        <v>34</v>
      </c>
      <c r="H535" s="19" t="s">
        <v>199</v>
      </c>
      <c r="J535" s="28">
        <f t="shared" si="127"/>
        <v>2.0265135112179755</v>
      </c>
      <c r="K535" s="28">
        <f t="shared" si="128"/>
        <v>1.1101500319478763</v>
      </c>
      <c r="L535" s="28">
        <f t="shared" si="129"/>
        <v>1</v>
      </c>
      <c r="M535" s="25">
        <f t="shared" si="130"/>
        <v>2.2497340392214387</v>
      </c>
      <c r="O535" s="24">
        <v>67.444849678063861</v>
      </c>
      <c r="P535" s="24">
        <v>69.926739579087183</v>
      </c>
      <c r="Q535" s="24">
        <v>72.122939386524081</v>
      </c>
      <c r="R535" s="24">
        <v>74.296946969260389</v>
      </c>
      <c r="S535" s="24">
        <v>76.055165798417278</v>
      </c>
    </row>
    <row r="536" spans="1:19" outlineLevel="1">
      <c r="A536" s="10" t="s">
        <v>136</v>
      </c>
      <c r="B536" s="10" t="str">
        <f t="shared" si="126"/>
        <v>Asimétrico</v>
      </c>
      <c r="C536" s="10" t="str">
        <f t="shared" si="125"/>
        <v>Calidad Datos Generales</v>
      </c>
      <c r="D536" s="22">
        <v>60</v>
      </c>
      <c r="E536" s="19" t="s">
        <v>34</v>
      </c>
      <c r="H536" s="19" t="s">
        <v>199</v>
      </c>
      <c r="J536" s="28">
        <f t="shared" si="127"/>
        <v>2.2143559090858629</v>
      </c>
      <c r="K536" s="28">
        <f t="shared" si="128"/>
        <v>1.1101500319478763</v>
      </c>
      <c r="L536" s="28">
        <f t="shared" si="129"/>
        <v>1</v>
      </c>
      <c r="M536" s="25">
        <f t="shared" si="130"/>
        <v>2.4582672832156396</v>
      </c>
      <c r="O536" s="24">
        <v>73.696474558547578</v>
      </c>
      <c r="P536" s="24">
        <v>76.408416787212246</v>
      </c>
      <c r="Q536" s="24">
        <v>78.808187622299485</v>
      </c>
      <c r="R536" s="24">
        <v>81.183709182151446</v>
      </c>
      <c r="S536" s="24">
        <v>83.104901531601726</v>
      </c>
    </row>
    <row r="537" spans="1:19" outlineLevel="1">
      <c r="A537" s="10" t="s">
        <v>136</v>
      </c>
      <c r="B537" s="10" t="str">
        <f t="shared" si="126"/>
        <v>Asimétrico</v>
      </c>
      <c r="C537" s="10" t="str">
        <f t="shared" si="125"/>
        <v>Calidad Datos Generales</v>
      </c>
      <c r="D537" s="22">
        <v>70</v>
      </c>
      <c r="E537" s="19" t="s">
        <v>34</v>
      </c>
      <c r="H537" s="19" t="s">
        <v>199</v>
      </c>
      <c r="J537" s="28">
        <f t="shared" si="127"/>
        <v>2.3866951719245444</v>
      </c>
      <c r="K537" s="28">
        <f t="shared" si="128"/>
        <v>1.1101500319478763</v>
      </c>
      <c r="L537" s="28">
        <f t="shared" si="129"/>
        <v>1</v>
      </c>
      <c r="M537" s="25">
        <f t="shared" si="130"/>
        <v>2.6495897213618753</v>
      </c>
      <c r="O537" s="24">
        <v>79.432136132694851</v>
      </c>
      <c r="P537" s="24">
        <v>82.355143855678406</v>
      </c>
      <c r="Q537" s="24">
        <v>84.941684457542408</v>
      </c>
      <c r="R537" s="24">
        <v>87.502088507513704</v>
      </c>
      <c r="S537" s="24">
        <v>89.572803737146458</v>
      </c>
    </row>
    <row r="538" spans="1:19" outlineLevel="1">
      <c r="A538" s="10" t="s">
        <v>136</v>
      </c>
      <c r="B538" s="10" t="str">
        <f t="shared" si="126"/>
        <v>Asimétrico</v>
      </c>
      <c r="C538" s="10" t="str">
        <f t="shared" si="125"/>
        <v>Calidad Datos Generales</v>
      </c>
      <c r="D538" s="22">
        <v>80</v>
      </c>
      <c r="E538" s="19" t="s">
        <v>34</v>
      </c>
      <c r="H538" s="19" t="s">
        <v>199</v>
      </c>
      <c r="J538" s="28">
        <f t="shared" si="127"/>
        <v>2.5467870870187617</v>
      </c>
      <c r="K538" s="28">
        <f t="shared" si="128"/>
        <v>1.1101500319478763</v>
      </c>
      <c r="L538" s="28">
        <f t="shared" si="129"/>
        <v>1</v>
      </c>
      <c r="M538" s="25">
        <f t="shared" si="130"/>
        <v>2.8273157660183172</v>
      </c>
      <c r="O538" s="24">
        <v>84.760190985738205</v>
      </c>
      <c r="P538" s="24">
        <v>87.879264762615975</v>
      </c>
      <c r="Q538" s="24">
        <v>90.639302274890795</v>
      </c>
      <c r="R538" s="24">
        <v>93.371450078566667</v>
      </c>
      <c r="S538" s="24">
        <v>95.581062294553703</v>
      </c>
    </row>
    <row r="539" spans="1:19" outlineLevel="1">
      <c r="A539" s="10" t="s">
        <v>136</v>
      </c>
      <c r="B539" s="10" t="str">
        <f t="shared" si="126"/>
        <v>Asimétrico</v>
      </c>
      <c r="C539" s="10" t="str">
        <f t="shared" si="125"/>
        <v>Calidad Datos Generales</v>
      </c>
      <c r="D539" s="22">
        <v>100</v>
      </c>
      <c r="E539" s="19" t="s">
        <v>34</v>
      </c>
      <c r="H539" s="19" t="s">
        <v>199</v>
      </c>
      <c r="J539" s="28">
        <f t="shared" si="127"/>
        <v>2.8386397992589538</v>
      </c>
      <c r="K539" s="28">
        <f t="shared" si="128"/>
        <v>1.1101500319478763</v>
      </c>
      <c r="L539" s="28">
        <f t="shared" si="129"/>
        <v>1</v>
      </c>
      <c r="M539" s="25">
        <f t="shared" si="130"/>
        <v>3.1513160638358406</v>
      </c>
      <c r="O539" s="24">
        <v>94.473406415199861</v>
      </c>
      <c r="P539" s="24">
        <v>97.949914916832981</v>
      </c>
      <c r="Q539" s="24">
        <v>101.02624287912144</v>
      </c>
      <c r="R539" s="24">
        <v>104.0714850717269</v>
      </c>
      <c r="S539" s="24">
        <v>106.53431096290568</v>
      </c>
    </row>
    <row r="540" spans="1:19" outlineLevel="1">
      <c r="A540" s="10" t="s">
        <v>136</v>
      </c>
      <c r="B540" s="10" t="str">
        <f t="shared" si="126"/>
        <v>Asimétrico</v>
      </c>
      <c r="C540" s="10" t="str">
        <f t="shared" si="125"/>
        <v>Calidad Datos Generales</v>
      </c>
      <c r="D540" s="22">
        <v>120</v>
      </c>
      <c r="E540" s="19" t="s">
        <v>34</v>
      </c>
      <c r="H540" s="19" t="s">
        <v>199</v>
      </c>
      <c r="J540" s="28">
        <f t="shared" si="127"/>
        <v>3.1017601306183762</v>
      </c>
      <c r="K540" s="28">
        <f t="shared" si="128"/>
        <v>1.1101500319478763</v>
      </c>
      <c r="L540" s="28">
        <f t="shared" si="129"/>
        <v>1</v>
      </c>
      <c r="M540" s="25">
        <f t="shared" si="130"/>
        <v>3.4434191081006391</v>
      </c>
      <c r="O540" s="24">
        <v>103.23037304658088</v>
      </c>
      <c r="P540" s="24">
        <v>107.02912745949952</v>
      </c>
      <c r="Q540" s="24">
        <v>110.39060763906434</v>
      </c>
      <c r="R540" s="24">
        <v>113.71812063439623</v>
      </c>
      <c r="S540" s="24">
        <v>116.40923176441957</v>
      </c>
    </row>
    <row r="541" spans="1:19" outlineLevel="1">
      <c r="A541" s="10" t="s">
        <v>136</v>
      </c>
      <c r="B541" s="10" t="str">
        <f t="shared" si="126"/>
        <v>Asimétrico</v>
      </c>
      <c r="C541" s="10" t="str">
        <f t="shared" si="125"/>
        <v>Calidad Datos Generales</v>
      </c>
      <c r="D541" s="22">
        <v>150</v>
      </c>
      <c r="E541" s="19" t="s">
        <v>34</v>
      </c>
      <c r="H541" s="19" t="s">
        <v>199</v>
      </c>
      <c r="J541" s="28">
        <f t="shared" si="127"/>
        <v>3.4572107732942632</v>
      </c>
      <c r="K541" s="28">
        <f t="shared" si="128"/>
        <v>1.1101500319478763</v>
      </c>
      <c r="L541" s="28">
        <f t="shared" si="129"/>
        <v>1</v>
      </c>
      <c r="M541" s="25">
        <f t="shared" si="130"/>
        <v>3.8380226504231683</v>
      </c>
      <c r="O541" s="24">
        <v>115.06020543138345</v>
      </c>
      <c r="P541" s="24">
        <v>119.29428354458148</v>
      </c>
      <c r="Q541" s="24">
        <v>123.04097735764874</v>
      </c>
      <c r="R541" s="24">
        <v>126.7498114683782</v>
      </c>
      <c r="S541" s="24">
        <v>129.74931433096543</v>
      </c>
    </row>
    <row r="542" spans="1:19" outlineLevel="1">
      <c r="A542" s="10" t="s">
        <v>136</v>
      </c>
      <c r="B542" s="10" t="str">
        <f t="shared" si="126"/>
        <v>Asimétrico</v>
      </c>
      <c r="C542" s="10" t="str">
        <f t="shared" si="125"/>
        <v>Calidad Datos Generales</v>
      </c>
      <c r="D542" s="22">
        <v>200</v>
      </c>
      <c r="E542" s="19" t="s">
        <v>34</v>
      </c>
      <c r="H542" s="19" t="s">
        <v>199</v>
      </c>
      <c r="J542" s="28">
        <f t="shared" si="127"/>
        <v>3.9762260973498145</v>
      </c>
      <c r="K542" s="28">
        <f t="shared" si="128"/>
        <v>1.1101500319478763</v>
      </c>
      <c r="L542" s="28">
        <f t="shared" si="129"/>
        <v>1</v>
      </c>
      <c r="M542" s="25">
        <f t="shared" si="130"/>
        <v>4.4142075290048757</v>
      </c>
      <c r="O542" s="24">
        <v>132.33367058114186</v>
      </c>
      <c r="P542" s="24">
        <v>137.20339157760674</v>
      </c>
      <c r="Q542" s="24">
        <v>141.51255948642407</v>
      </c>
      <c r="R542" s="24">
        <v>145.77818398804263</v>
      </c>
      <c r="S542" s="24">
        <v>149.22798856849354</v>
      </c>
    </row>
    <row r="543" spans="1:19" outlineLevel="1">
      <c r="A543" s="10" t="s">
        <v>136</v>
      </c>
      <c r="B543" s="10" t="str">
        <f t="shared" si="126"/>
        <v>Asimétrico</v>
      </c>
      <c r="C543" s="10" t="str">
        <f t="shared" si="125"/>
        <v>Calidad Datos Generales</v>
      </c>
      <c r="D543" s="22">
        <v>250</v>
      </c>
      <c r="E543" s="19" t="s">
        <v>34</v>
      </c>
      <c r="H543" s="19" t="s">
        <v>199</v>
      </c>
      <c r="J543" s="28">
        <f t="shared" si="127"/>
        <v>4.4318874193766264</v>
      </c>
      <c r="K543" s="28">
        <f t="shared" si="128"/>
        <v>1.1101500319478763</v>
      </c>
      <c r="L543" s="28">
        <f t="shared" si="129"/>
        <v>1</v>
      </c>
      <c r="M543" s="25">
        <f t="shared" si="130"/>
        <v>4.9200599602103532</v>
      </c>
      <c r="O543" s="24">
        <v>147.49863701145975</v>
      </c>
      <c r="P543" s="24">
        <v>152.92641065705084</v>
      </c>
      <c r="Q543" s="24">
        <v>157.72939383142258</v>
      </c>
      <c r="R543" s="24">
        <v>162.4838436795105</v>
      </c>
      <c r="S543" s="24">
        <v>166.32898355462945</v>
      </c>
    </row>
    <row r="544" spans="1:19" outlineLevel="1">
      <c r="A544" s="10" t="s">
        <v>136</v>
      </c>
      <c r="B544" s="10" t="str">
        <f t="shared" si="126"/>
        <v>Asimétrico</v>
      </c>
      <c r="C544" s="10" t="str">
        <f t="shared" si="125"/>
        <v>Calidad Datos Generales</v>
      </c>
      <c r="D544" s="22">
        <v>300</v>
      </c>
      <c r="E544" s="19" t="s">
        <v>34</v>
      </c>
      <c r="H544" s="19" t="s">
        <v>199</v>
      </c>
      <c r="J544" s="28">
        <f t="shared" si="127"/>
        <v>4.8426896939866175</v>
      </c>
      <c r="K544" s="28">
        <f t="shared" si="128"/>
        <v>1.1101500319478763</v>
      </c>
      <c r="L544" s="28">
        <f t="shared" si="129"/>
        <v>1</v>
      </c>
      <c r="M544" s="25">
        <f t="shared" si="130"/>
        <v>5.3761121184928946</v>
      </c>
      <c r="O544" s="24">
        <v>161.17063944574176</v>
      </c>
      <c r="P544" s="24">
        <v>167.10152644884465</v>
      </c>
      <c r="Q544" s="24">
        <v>172.34970965341549</v>
      </c>
      <c r="R544" s="24">
        <v>177.54486086128395</v>
      </c>
      <c r="S544" s="24">
        <v>181.74641597384471</v>
      </c>
    </row>
    <row r="545" spans="1:19" outlineLevel="1">
      <c r="A545" s="10" t="s">
        <v>136</v>
      </c>
      <c r="B545" s="10" t="str">
        <f t="shared" si="126"/>
        <v>Asimétrico</v>
      </c>
      <c r="C545" s="10" t="str">
        <f t="shared" si="125"/>
        <v>Calidad Datos Generales</v>
      </c>
      <c r="D545" s="22">
        <v>350</v>
      </c>
      <c r="E545" s="19" t="s">
        <v>34</v>
      </c>
      <c r="H545" s="19" t="s">
        <v>199</v>
      </c>
      <c r="J545" s="28">
        <f t="shared" si="127"/>
        <v>5.2195873591693909</v>
      </c>
      <c r="K545" s="28">
        <f t="shared" si="128"/>
        <v>1.1101500319478763</v>
      </c>
      <c r="L545" s="28">
        <f t="shared" si="129"/>
        <v>1</v>
      </c>
      <c r="M545" s="25">
        <f t="shared" si="130"/>
        <v>5.7945250735366303</v>
      </c>
      <c r="O545" s="24">
        <v>173.71425498620147</v>
      </c>
      <c r="P545" s="24">
        <v>180.10673205705291</v>
      </c>
      <c r="Q545" s="24">
        <v>185.7633717437127</v>
      </c>
      <c r="R545" s="24">
        <v>191.3628520505421</v>
      </c>
      <c r="S545" s="24">
        <v>195.89140649862236</v>
      </c>
    </row>
    <row r="546" spans="1:19" outlineLevel="1">
      <c r="A546" s="10" t="s">
        <v>136</v>
      </c>
      <c r="B546" s="10" t="str">
        <f t="shared" si="126"/>
        <v>Asimétrico</v>
      </c>
      <c r="C546" s="10" t="str">
        <f t="shared" si="125"/>
        <v>Calidad Datos Generales</v>
      </c>
      <c r="D546" s="22">
        <v>400</v>
      </c>
      <c r="E546" s="19" t="s">
        <v>34</v>
      </c>
      <c r="H546" s="19" t="s">
        <v>199</v>
      </c>
      <c r="J546" s="28">
        <f t="shared" si="127"/>
        <v>5.5697006648653096</v>
      </c>
      <c r="K546" s="28">
        <f t="shared" si="128"/>
        <v>1.1101500319478763</v>
      </c>
      <c r="L546" s="28">
        <f t="shared" si="129"/>
        <v>1</v>
      </c>
      <c r="M546" s="25">
        <f t="shared" si="130"/>
        <v>6.1832033710403316</v>
      </c>
      <c r="O546" s="24">
        <v>185.366454264537</v>
      </c>
      <c r="P546" s="24">
        <v>192.18771834954376</v>
      </c>
      <c r="Q546" s="24">
        <v>198.22378742085559</v>
      </c>
      <c r="R546" s="24">
        <v>204.19886304308082</v>
      </c>
      <c r="S546" s="24">
        <v>209.03117850879326</v>
      </c>
    </row>
    <row r="547" spans="1:19" outlineLevel="1">
      <c r="A547" s="10" t="s">
        <v>136</v>
      </c>
      <c r="B547" s="10" t="str">
        <f t="shared" si="126"/>
        <v>Asimétrico</v>
      </c>
      <c r="C547" s="10" t="str">
        <f t="shared" si="125"/>
        <v>Calidad Datos Generales</v>
      </c>
      <c r="D547" s="22">
        <v>500</v>
      </c>
      <c r="E547" s="19" t="s">
        <v>34</v>
      </c>
      <c r="H547" s="19" t="s">
        <v>199</v>
      </c>
      <c r="J547" s="28">
        <f t="shared" si="127"/>
        <v>6.2079684861890678</v>
      </c>
      <c r="K547" s="28">
        <f t="shared" si="128"/>
        <v>1.1101500319478763</v>
      </c>
      <c r="L547" s="28">
        <f t="shared" si="129"/>
        <v>1</v>
      </c>
      <c r="M547" s="25">
        <f t="shared" si="130"/>
        <v>6.8917764132742034</v>
      </c>
      <c r="O547" s="24">
        <v>206.60878846326312</v>
      </c>
      <c r="P547" s="24">
        <v>214.21174507147421</v>
      </c>
      <c r="Q547" s="24">
        <v>220.93952611930374</v>
      </c>
      <c r="R547" s="24">
        <v>227.59932408642982</v>
      </c>
      <c r="S547" s="24">
        <v>232.98540566092183</v>
      </c>
    </row>
    <row r="548" spans="1:19" outlineLevel="1">
      <c r="A548" s="10" t="s">
        <v>136</v>
      </c>
      <c r="B548" s="10" t="str">
        <f t="shared" si="126"/>
        <v>Asimétrico</v>
      </c>
      <c r="C548" s="10" t="str">
        <f t="shared" si="125"/>
        <v>Calidad Datos Generales</v>
      </c>
      <c r="D548" s="22">
        <v>750</v>
      </c>
      <c r="E548" s="19" t="s">
        <v>34</v>
      </c>
      <c r="H548" s="19" t="s">
        <v>199</v>
      </c>
      <c r="J548" s="28">
        <f t="shared" si="127"/>
        <v>7.5607534060245989</v>
      </c>
      <c r="K548" s="28">
        <f t="shared" si="128"/>
        <v>1.1101500319478763</v>
      </c>
      <c r="L548" s="28">
        <f t="shared" si="129"/>
        <v>1</v>
      </c>
      <c r="M548" s="25">
        <f t="shared" si="130"/>
        <v>8.3935706352482224</v>
      </c>
      <c r="O548" s="24">
        <v>251.63112611855115</v>
      </c>
      <c r="P548" s="24">
        <v>260.89085097045313</v>
      </c>
      <c r="Q548" s="24">
        <v>269.08468983827748</v>
      </c>
      <c r="R548" s="24">
        <v>277.19573136102446</v>
      </c>
      <c r="S548" s="24">
        <v>283.75549961694639</v>
      </c>
    </row>
    <row r="549" spans="1:19" outlineLevel="1">
      <c r="A549" s="10" t="s">
        <v>136</v>
      </c>
      <c r="B549" s="10" t="str">
        <f t="shared" si="126"/>
        <v>Asimétrico</v>
      </c>
      <c r="C549" s="10" t="str">
        <f t="shared" si="125"/>
        <v>Calidad Datos Generales</v>
      </c>
      <c r="D549" s="22">
        <v>1000</v>
      </c>
      <c r="E549" s="19" t="s">
        <v>34</v>
      </c>
      <c r="H549" s="19" t="s">
        <v>199</v>
      </c>
      <c r="J549" s="28">
        <f t="shared" si="127"/>
        <v>8.6958149155642026</v>
      </c>
      <c r="K549" s="28">
        <f t="shared" si="128"/>
        <v>1.1101500319478763</v>
      </c>
      <c r="L549" s="28">
        <f t="shared" si="129"/>
        <v>1</v>
      </c>
      <c r="M549" s="25">
        <f t="shared" si="130"/>
        <v>9.6536592063264184</v>
      </c>
      <c r="O549" s="24">
        <v>289.40736223169915</v>
      </c>
      <c r="P549" s="24">
        <v>300.0572074464668</v>
      </c>
      <c r="Q549" s="24">
        <v>309.48115006384955</v>
      </c>
      <c r="R549" s="24">
        <v>318.80986534744312</v>
      </c>
      <c r="S549" s="24">
        <v>326.35442176652134</v>
      </c>
    </row>
    <row r="550" spans="1:19" s="3" customFormat="1" ht="12">
      <c r="A550" s="10" t="s">
        <v>136</v>
      </c>
      <c r="B550" s="10" t="str">
        <f>+IF(D548="Calidad best effort",C547,B548)</f>
        <v>Asimétrico</v>
      </c>
      <c r="C550" s="10" t="str">
        <f>+IF(D550=2,D548,C548)</f>
        <v>Calidad Datos Generales</v>
      </c>
      <c r="D550" s="23" t="s">
        <v>155</v>
      </c>
      <c r="E550" s="2"/>
      <c r="F550" s="2"/>
      <c r="G550" s="2"/>
      <c r="H550" s="19"/>
      <c r="I550" s="2"/>
      <c r="J550" s="2"/>
      <c r="K550" s="2"/>
      <c r="L550" s="2"/>
      <c r="M550" s="2"/>
      <c r="N550" s="2"/>
      <c r="O550" s="17"/>
      <c r="P550" s="17"/>
      <c r="Q550" s="17"/>
      <c r="R550" s="17"/>
      <c r="S550" s="17"/>
    </row>
    <row r="551" spans="1:19" s="3" customFormat="1">
      <c r="A551" s="10" t="s">
        <v>136</v>
      </c>
      <c r="B551" s="10" t="str">
        <f>+IF(D550="Calidad best effort",C548,B550)</f>
        <v>Asimétrico</v>
      </c>
      <c r="C551" s="10" t="str">
        <f t="shared" ref="C551:C573" si="131">+IF(D551=2,D550,C550)</f>
        <v>Calidad Doble</v>
      </c>
      <c r="D551" s="22">
        <f t="array" ref="D551:D573">vel.SAIB</f>
        <v>2</v>
      </c>
      <c r="E551" s="2"/>
      <c r="F551" s="2"/>
      <c r="G551" s="2"/>
      <c r="H551" s="19"/>
      <c r="I551" s="2"/>
      <c r="J551" s="28">
        <f>INDEX(factor.vel.SAIB,MATCH(D551,vel.SAIB,0))</f>
        <v>0.42371230003293037</v>
      </c>
      <c r="K551" s="28">
        <f>INDEX(factor.calidad.SAIB,MATCH(C551,calidad.SAIB,0))</f>
        <v>1.2727636784397074</v>
      </c>
      <c r="L551" s="28">
        <f>INDEX(factor.simetria.SAIB,MATCH(B551,simetria.SAIB,0))</f>
        <v>1</v>
      </c>
      <c r="M551" s="25">
        <f>J551*K551*L551</f>
        <v>0.53928562559006143</v>
      </c>
      <c r="N551"/>
      <c r="O551" s="24">
        <f t="array" ref="O551:S573">INDEX(costo.unitario,MATCH($A551:$A573,niveles.desagregacion,0),indice.tiempo)*M551:M573</f>
        <v>16.167261248378285</v>
      </c>
      <c r="P551" s="24">
        <v>16.762197149504722</v>
      </c>
      <c r="Q551" s="24">
        <v>17.288650039680245</v>
      </c>
      <c r="R551" s="24">
        <v>17.809783213137145</v>
      </c>
      <c r="S551" s="24">
        <v>18.231247317193748</v>
      </c>
    </row>
    <row r="552" spans="1:19">
      <c r="A552" s="10" t="s">
        <v>136</v>
      </c>
      <c r="B552" s="10" t="str">
        <f t="shared" ref="B552:B573" si="132">+IF(D551="Calidad best effort",C550,B551)</f>
        <v>Asimétrico</v>
      </c>
      <c r="C552" s="10" t="str">
        <f t="shared" si="131"/>
        <v>Calidad Doble</v>
      </c>
      <c r="D552" s="22">
        <v>3</v>
      </c>
      <c r="E552" s="19" t="s">
        <v>34</v>
      </c>
      <c r="H552" s="19" t="s">
        <v>199</v>
      </c>
      <c r="J552" s="28">
        <f t="shared" ref="J552:J573" si="133">INDEX(factor.vel.SAIB,MATCH(D552,vel.SAIB,0))</f>
        <v>0.51604389145588314</v>
      </c>
      <c r="K552" s="28">
        <f t="shared" ref="K552:K573" si="134">INDEX(factor.calidad.SAIB,MATCH(C552,calidad.SAIB,0))</f>
        <v>1.2727636784397074</v>
      </c>
      <c r="L552" s="28">
        <f t="shared" ref="L552:L573" si="135">INDEX(factor.simetria.SAIB,MATCH(B552,simetria.SAIB,0))</f>
        <v>1</v>
      </c>
      <c r="M552" s="25">
        <f>J552*K552*L552</f>
        <v>0.65680192152573091</v>
      </c>
      <c r="O552" s="24">
        <v>19.690286093060365</v>
      </c>
      <c r="P552" s="24">
        <v>20.414865099995584</v>
      </c>
      <c r="Q552" s="24">
        <v>21.056037891281697</v>
      </c>
      <c r="R552" s="24">
        <v>21.690731740803066</v>
      </c>
      <c r="S552" s="24">
        <v>22.204037529540926</v>
      </c>
    </row>
    <row r="553" spans="1:19" outlineLevel="1">
      <c r="A553" s="10" t="s">
        <v>136</v>
      </c>
      <c r="B553" s="10" t="str">
        <f t="shared" si="132"/>
        <v>Asimétrico</v>
      </c>
      <c r="C553" s="10" t="str">
        <f t="shared" si="131"/>
        <v>Calidad Doble</v>
      </c>
      <c r="D553" s="22">
        <v>5</v>
      </c>
      <c r="E553" s="19" t="s">
        <v>34</v>
      </c>
      <c r="H553" s="19" t="s">
        <v>199</v>
      </c>
      <c r="J553" s="28">
        <f t="shared" si="133"/>
        <v>0.66152993854355946</v>
      </c>
      <c r="K553" s="28">
        <f t="shared" si="134"/>
        <v>1.2727636784397074</v>
      </c>
      <c r="L553" s="28">
        <f t="shared" si="135"/>
        <v>1</v>
      </c>
      <c r="M553" s="25">
        <f t="shared" ref="M553:M573" si="136">J553*K553*L553</f>
        <v>0.84197127797869431</v>
      </c>
      <c r="O553" s="24">
        <v>25.241484231697182</v>
      </c>
      <c r="P553" s="24">
        <v>26.170340698877723</v>
      </c>
      <c r="Q553" s="24">
        <v>26.99227659277749</v>
      </c>
      <c r="R553" s="24">
        <v>27.8059069645726</v>
      </c>
      <c r="S553" s="24">
        <v>28.463926858810293</v>
      </c>
    </row>
    <row r="554" spans="1:19" outlineLevel="1">
      <c r="A554" s="10" t="s">
        <v>136</v>
      </c>
      <c r="B554" s="10" t="str">
        <f t="shared" si="132"/>
        <v>Asimétrico</v>
      </c>
      <c r="C554" s="10" t="str">
        <f t="shared" si="131"/>
        <v>Calidad Doble</v>
      </c>
      <c r="D554" s="22">
        <v>10</v>
      </c>
      <c r="E554" s="19" t="s">
        <v>34</v>
      </c>
      <c r="H554" s="19" t="s">
        <v>199</v>
      </c>
      <c r="J554" s="28">
        <f t="shared" si="133"/>
        <v>0.92663838733670956</v>
      </c>
      <c r="K554" s="28">
        <f t="shared" si="134"/>
        <v>1.2727636784397074</v>
      </c>
      <c r="L554" s="28">
        <f t="shared" si="135"/>
        <v>1</v>
      </c>
      <c r="M554" s="25">
        <f t="shared" si="136"/>
        <v>1.1793916824501087</v>
      </c>
      <c r="O554" s="24">
        <v>35.357021473495607</v>
      </c>
      <c r="P554" s="24">
        <v>36.658117627526693</v>
      </c>
      <c r="Q554" s="24">
        <v>37.809444735857234</v>
      </c>
      <c r="R554" s="24">
        <v>38.949137880007719</v>
      </c>
      <c r="S554" s="24">
        <v>39.870859571053664</v>
      </c>
    </row>
    <row r="555" spans="1:19" outlineLevel="1">
      <c r="A555" s="10" t="s">
        <v>136</v>
      </c>
      <c r="B555" s="10" t="str">
        <f t="shared" si="132"/>
        <v>Asimétrico</v>
      </c>
      <c r="C555" s="10" t="str">
        <f t="shared" si="131"/>
        <v>Calidad Doble</v>
      </c>
      <c r="D555" s="22">
        <v>15</v>
      </c>
      <c r="E555" s="19" t="s">
        <v>34</v>
      </c>
      <c r="H555" s="19" t="s">
        <v>199</v>
      </c>
      <c r="J555" s="28">
        <f t="shared" si="133"/>
        <v>1.1285631295963692</v>
      </c>
      <c r="K555" s="28">
        <f t="shared" si="134"/>
        <v>1.2727636784397074</v>
      </c>
      <c r="L555" s="28">
        <f t="shared" si="135"/>
        <v>1</v>
      </c>
      <c r="M555" s="25">
        <f t="shared" si="136"/>
        <v>1.4363941601765031</v>
      </c>
      <c r="O555" s="24">
        <v>43.061707082975559</v>
      </c>
      <c r="P555" s="24">
        <v>44.646326463702302</v>
      </c>
      <c r="Q555" s="24">
        <v>46.048540468996379</v>
      </c>
      <c r="R555" s="24">
        <v>47.436585340781548</v>
      </c>
      <c r="S555" s="24">
        <v>48.559160371644893</v>
      </c>
    </row>
    <row r="556" spans="1:19" outlineLevel="1">
      <c r="A556" s="10" t="s">
        <v>136</v>
      </c>
      <c r="B556" s="10" t="str">
        <f t="shared" si="132"/>
        <v>Asimétrico</v>
      </c>
      <c r="C556" s="10" t="str">
        <f t="shared" si="131"/>
        <v>Calidad Doble</v>
      </c>
      <c r="D556" s="22">
        <v>20</v>
      </c>
      <c r="E556" s="19" t="s">
        <v>34</v>
      </c>
      <c r="H556" s="19" t="s">
        <v>199</v>
      </c>
      <c r="J556" s="28">
        <f t="shared" si="133"/>
        <v>1.2979891775970445</v>
      </c>
      <c r="K556" s="28">
        <f t="shared" si="134"/>
        <v>1.2727636784397074</v>
      </c>
      <c r="L556" s="28">
        <f t="shared" si="135"/>
        <v>1</v>
      </c>
      <c r="M556" s="25">
        <f t="shared" si="136"/>
        <v>1.652033480253345</v>
      </c>
      <c r="O556" s="24">
        <v>49.52636524865617</v>
      </c>
      <c r="P556" s="24">
        <v>51.348876327437786</v>
      </c>
      <c r="Q556" s="24">
        <v>52.961598341666324</v>
      </c>
      <c r="R556" s="24">
        <v>54.558024074837846</v>
      </c>
      <c r="S556" s="24">
        <v>55.849126187683247</v>
      </c>
    </row>
    <row r="557" spans="1:19" outlineLevel="1">
      <c r="A557" s="10" t="s">
        <v>136</v>
      </c>
      <c r="B557" s="10" t="str">
        <f t="shared" si="132"/>
        <v>Asimétrico</v>
      </c>
      <c r="C557" s="10" t="str">
        <f t="shared" si="131"/>
        <v>Calidad Doble</v>
      </c>
      <c r="D557" s="22">
        <v>30</v>
      </c>
      <c r="E557" s="19" t="s">
        <v>34</v>
      </c>
      <c r="H557" s="19" t="s">
        <v>199</v>
      </c>
      <c r="J557" s="28">
        <f t="shared" si="133"/>
        <v>1.5808353598013152</v>
      </c>
      <c r="K557" s="28">
        <f t="shared" si="134"/>
        <v>1.2727636784397074</v>
      </c>
      <c r="L557" s="28">
        <f t="shared" si="135"/>
        <v>1</v>
      </c>
      <c r="M557" s="25">
        <f t="shared" si="136"/>
        <v>2.0120298275482802</v>
      </c>
      <c r="O557" s="24">
        <v>60.31870741207095</v>
      </c>
      <c r="P557" s="24">
        <v>62.538363790332411</v>
      </c>
      <c r="Q557" s="24">
        <v>64.502515749089298</v>
      </c>
      <c r="R557" s="24">
        <v>66.446820287102739</v>
      </c>
      <c r="S557" s="24">
        <v>68.019267814653574</v>
      </c>
    </row>
    <row r="558" spans="1:19" outlineLevel="1">
      <c r="A558" s="10" t="s">
        <v>136</v>
      </c>
      <c r="B558" s="10" t="str">
        <f t="shared" si="132"/>
        <v>Asimétrico</v>
      </c>
      <c r="C558" s="10" t="str">
        <f t="shared" si="131"/>
        <v>Calidad Doble</v>
      </c>
      <c r="D558" s="22">
        <v>40</v>
      </c>
      <c r="E558" s="19" t="s">
        <v>34</v>
      </c>
      <c r="H558" s="19" t="s">
        <v>199</v>
      </c>
      <c r="J558" s="28">
        <f t="shared" si="133"/>
        <v>1.8181589800108939</v>
      </c>
      <c r="K558" s="28">
        <f t="shared" si="134"/>
        <v>1.2727636784397074</v>
      </c>
      <c r="L558" s="28">
        <f t="shared" si="135"/>
        <v>1</v>
      </c>
      <c r="M558" s="25">
        <f t="shared" si="136"/>
        <v>2.3140867113868517</v>
      </c>
      <c r="O558" s="24">
        <v>69.374080522648512</v>
      </c>
      <c r="P558" s="24">
        <v>71.926963814164552</v>
      </c>
      <c r="Q558" s="24">
        <v>74.185984970149221</v>
      </c>
      <c r="R558" s="24">
        <v>76.422179102414447</v>
      </c>
      <c r="S558" s="24">
        <v>78.230691023081377</v>
      </c>
    </row>
    <row r="559" spans="1:19" outlineLevel="1">
      <c r="A559" s="10" t="s">
        <v>136</v>
      </c>
      <c r="B559" s="10" t="str">
        <f t="shared" si="132"/>
        <v>Asimétrico</v>
      </c>
      <c r="C559" s="10" t="str">
        <f t="shared" si="131"/>
        <v>Calidad Doble</v>
      </c>
      <c r="D559" s="22">
        <v>50</v>
      </c>
      <c r="E559" s="19" t="s">
        <v>34</v>
      </c>
      <c r="H559" s="19" t="s">
        <v>199</v>
      </c>
      <c r="J559" s="28">
        <f t="shared" si="133"/>
        <v>2.0265135112179755</v>
      </c>
      <c r="K559" s="28">
        <f t="shared" si="134"/>
        <v>1.2727636784397074</v>
      </c>
      <c r="L559" s="28">
        <f t="shared" si="135"/>
        <v>1</v>
      </c>
      <c r="M559" s="25">
        <f t="shared" si="136"/>
        <v>2.5792727909455579</v>
      </c>
      <c r="O559" s="24">
        <v>77.324102596698467</v>
      </c>
      <c r="P559" s="24">
        <v>80.169537203736454</v>
      </c>
      <c r="Q559" s="24">
        <v>82.687434123126181</v>
      </c>
      <c r="R559" s="24">
        <v>85.179888123333953</v>
      </c>
      <c r="S559" s="24">
        <v>87.195649056631623</v>
      </c>
    </row>
    <row r="560" spans="1:19" outlineLevel="1">
      <c r="A560" s="10" t="s">
        <v>136</v>
      </c>
      <c r="B560" s="10" t="str">
        <f t="shared" si="132"/>
        <v>Asimétrico</v>
      </c>
      <c r="C560" s="10" t="str">
        <f t="shared" si="131"/>
        <v>Calidad Doble</v>
      </c>
      <c r="D560" s="22">
        <v>60</v>
      </c>
      <c r="E560" s="19" t="s">
        <v>34</v>
      </c>
      <c r="H560" s="19" t="s">
        <v>199</v>
      </c>
      <c r="J560" s="28">
        <f t="shared" si="133"/>
        <v>2.2143559090858629</v>
      </c>
      <c r="K560" s="28">
        <f t="shared" si="134"/>
        <v>1.2727636784397074</v>
      </c>
      <c r="L560" s="28">
        <f t="shared" si="135"/>
        <v>1</v>
      </c>
      <c r="M560" s="25">
        <f t="shared" si="136"/>
        <v>2.8183517722228251</v>
      </c>
      <c r="O560" s="24">
        <v>84.491459125210682</v>
      </c>
      <c r="P560" s="24">
        <v>87.60064389063821</v>
      </c>
      <c r="Q560" s="24">
        <v>90.351930714563068</v>
      </c>
      <c r="R560" s="24">
        <v>93.07541625410316</v>
      </c>
      <c r="S560" s="24">
        <v>95.278022903031641</v>
      </c>
    </row>
    <row r="561" spans="1:19" outlineLevel="1">
      <c r="A561" s="10" t="s">
        <v>136</v>
      </c>
      <c r="B561" s="10" t="str">
        <f t="shared" si="132"/>
        <v>Asimétrico</v>
      </c>
      <c r="C561" s="10" t="str">
        <f t="shared" si="131"/>
        <v>Calidad Doble</v>
      </c>
      <c r="D561" s="22">
        <v>70</v>
      </c>
      <c r="E561" s="19" t="s">
        <v>34</v>
      </c>
      <c r="H561" s="19" t="s">
        <v>199</v>
      </c>
      <c r="J561" s="28">
        <f t="shared" si="133"/>
        <v>2.3866951719245444</v>
      </c>
      <c r="K561" s="28">
        <f t="shared" si="134"/>
        <v>1.2727636784397074</v>
      </c>
      <c r="L561" s="28">
        <f t="shared" si="135"/>
        <v>1</v>
      </c>
      <c r="M561" s="25">
        <f t="shared" si="136"/>
        <v>3.0376989263329728</v>
      </c>
      <c r="O561" s="24">
        <v>91.067274567550569</v>
      </c>
      <c r="P561" s="24">
        <v>94.41844148602965</v>
      </c>
      <c r="Q561" s="24">
        <v>97.383855922027834</v>
      </c>
      <c r="R561" s="24">
        <v>100.31930535062038</v>
      </c>
      <c r="S561" s="24">
        <v>102.69333683899873</v>
      </c>
    </row>
    <row r="562" spans="1:19" outlineLevel="1">
      <c r="A562" s="10" t="s">
        <v>136</v>
      </c>
      <c r="B562" s="10" t="str">
        <f t="shared" si="132"/>
        <v>Asimétrico</v>
      </c>
      <c r="C562" s="10" t="str">
        <f t="shared" si="131"/>
        <v>Calidad Doble</v>
      </c>
      <c r="D562" s="22">
        <v>80</v>
      </c>
      <c r="E562" s="19" t="s">
        <v>34</v>
      </c>
      <c r="H562" s="19" t="s">
        <v>199</v>
      </c>
      <c r="J562" s="28">
        <f t="shared" si="133"/>
        <v>2.5467870870187617</v>
      </c>
      <c r="K562" s="28">
        <f t="shared" si="134"/>
        <v>1.2727636784397074</v>
      </c>
      <c r="L562" s="28">
        <f t="shared" si="135"/>
        <v>1</v>
      </c>
      <c r="M562" s="25">
        <f t="shared" si="136"/>
        <v>3.2414581010767463</v>
      </c>
      <c r="O562" s="24">
        <v>97.175777471243123</v>
      </c>
      <c r="P562" s="24">
        <v>100.75172999958586</v>
      </c>
      <c r="Q562" s="24">
        <v>103.91605499680338</v>
      </c>
      <c r="R562" s="24">
        <v>107.04840502929947</v>
      </c>
      <c r="S562" s="24">
        <v>109.58167899318927</v>
      </c>
    </row>
    <row r="563" spans="1:19" outlineLevel="1">
      <c r="A563" s="10" t="s">
        <v>136</v>
      </c>
      <c r="B563" s="10" t="str">
        <f t="shared" si="132"/>
        <v>Asimétrico</v>
      </c>
      <c r="C563" s="10" t="str">
        <f t="shared" si="131"/>
        <v>Calidad Doble</v>
      </c>
      <c r="D563" s="22">
        <v>100</v>
      </c>
      <c r="E563" s="19" t="s">
        <v>34</v>
      </c>
      <c r="H563" s="19" t="s">
        <v>199</v>
      </c>
      <c r="J563" s="28">
        <f t="shared" si="133"/>
        <v>2.8386397992589538</v>
      </c>
      <c r="K563" s="28">
        <f t="shared" si="134"/>
        <v>1.2727636784397074</v>
      </c>
      <c r="L563" s="28">
        <f t="shared" si="135"/>
        <v>1</v>
      </c>
      <c r="M563" s="25">
        <f t="shared" si="136"/>
        <v>3.6129176326701788</v>
      </c>
      <c r="O563" s="24">
        <v>108.31177480827641</v>
      </c>
      <c r="P563" s="24">
        <v>112.29751873597036</v>
      </c>
      <c r="Q563" s="24">
        <v>115.82446408632011</v>
      </c>
      <c r="R563" s="24">
        <v>119.31577025509054</v>
      </c>
      <c r="S563" s="24">
        <v>122.13934837553006</v>
      </c>
    </row>
    <row r="564" spans="1:19" outlineLevel="1">
      <c r="A564" s="10" t="s">
        <v>136</v>
      </c>
      <c r="B564" s="10" t="str">
        <f t="shared" si="132"/>
        <v>Asimétrico</v>
      </c>
      <c r="C564" s="10" t="str">
        <f t="shared" si="131"/>
        <v>Calidad Doble</v>
      </c>
      <c r="D564" s="22">
        <v>120</v>
      </c>
      <c r="E564" s="19" t="s">
        <v>34</v>
      </c>
      <c r="H564" s="19" t="s">
        <v>199</v>
      </c>
      <c r="J564" s="28">
        <f t="shared" si="133"/>
        <v>3.1017601306183762</v>
      </c>
      <c r="K564" s="28">
        <f t="shared" si="134"/>
        <v>1.2727636784397074</v>
      </c>
      <c r="L564" s="28">
        <f t="shared" si="135"/>
        <v>1</v>
      </c>
      <c r="M564" s="25">
        <f t="shared" si="136"/>
        <v>3.947807633483472</v>
      </c>
      <c r="O564" s="24">
        <v>118.35145299679498</v>
      </c>
      <c r="P564" s="24">
        <v>122.7066450887972</v>
      </c>
      <c r="Q564" s="24">
        <v>126.56051146291081</v>
      </c>
      <c r="R564" s="24">
        <v>130.37543517422537</v>
      </c>
      <c r="S564" s="24">
        <v>133.46073752288967</v>
      </c>
    </row>
    <row r="565" spans="1:19" outlineLevel="1">
      <c r="A565" s="10" t="s">
        <v>136</v>
      </c>
      <c r="B565" s="10" t="str">
        <f t="shared" si="132"/>
        <v>Asimétrico</v>
      </c>
      <c r="C565" s="10" t="str">
        <f t="shared" si="131"/>
        <v>Calidad Doble</v>
      </c>
      <c r="D565" s="22">
        <v>150</v>
      </c>
      <c r="E565" s="19" t="s">
        <v>34</v>
      </c>
      <c r="H565" s="19" t="s">
        <v>199</v>
      </c>
      <c r="J565" s="28">
        <f t="shared" si="133"/>
        <v>3.4572107732942632</v>
      </c>
      <c r="K565" s="28">
        <f t="shared" si="134"/>
        <v>1.2727636784397074</v>
      </c>
      <c r="L565" s="28">
        <f t="shared" si="135"/>
        <v>1</v>
      </c>
      <c r="M565" s="25">
        <f t="shared" si="136"/>
        <v>4.4002123009593914</v>
      </c>
      <c r="O565" s="24">
        <v>131.91410718596623</v>
      </c>
      <c r="P565" s="24">
        <v>136.76838875068358</v>
      </c>
      <c r="Q565" s="24">
        <v>141.06389445916849</v>
      </c>
      <c r="R565" s="24">
        <v>145.3159948146602</v>
      </c>
      <c r="S565" s="24">
        <v>148.75486180291625</v>
      </c>
    </row>
    <row r="566" spans="1:19" outlineLevel="1">
      <c r="A566" s="10" t="s">
        <v>136</v>
      </c>
      <c r="B566" s="10" t="str">
        <f t="shared" si="132"/>
        <v>Asimétrico</v>
      </c>
      <c r="C566" s="10" t="str">
        <f t="shared" si="131"/>
        <v>Calidad Doble</v>
      </c>
      <c r="D566" s="22">
        <v>200</v>
      </c>
      <c r="E566" s="19" t="s">
        <v>34</v>
      </c>
      <c r="H566" s="19" t="s">
        <v>199</v>
      </c>
      <c r="J566" s="28">
        <f t="shared" si="133"/>
        <v>3.9762260973498145</v>
      </c>
      <c r="K566" s="28">
        <f t="shared" si="134"/>
        <v>1.2727636784397074</v>
      </c>
      <c r="L566" s="28">
        <f t="shared" si="135"/>
        <v>1</v>
      </c>
      <c r="M566" s="25">
        <f t="shared" si="136"/>
        <v>5.0607961539709123</v>
      </c>
      <c r="O566" s="24">
        <v>151.71777192561547</v>
      </c>
      <c r="P566" s="24">
        <v>157.30080469602458</v>
      </c>
      <c r="Q566" s="24">
        <v>162.24117513317842</v>
      </c>
      <c r="R566" s="24">
        <v>167.13162396917636</v>
      </c>
      <c r="S566" s="24">
        <v>171.08675241249929</v>
      </c>
    </row>
    <row r="567" spans="1:19" outlineLevel="1">
      <c r="A567" s="10" t="s">
        <v>136</v>
      </c>
      <c r="B567" s="10" t="str">
        <f t="shared" si="132"/>
        <v>Asimétrico</v>
      </c>
      <c r="C567" s="10" t="str">
        <f t="shared" si="131"/>
        <v>Calidad Doble</v>
      </c>
      <c r="D567" s="22">
        <v>250</v>
      </c>
      <c r="E567" s="19" t="s">
        <v>34</v>
      </c>
      <c r="H567" s="19" t="s">
        <v>199</v>
      </c>
      <c r="J567" s="28">
        <f t="shared" si="133"/>
        <v>4.4318874193766264</v>
      </c>
      <c r="K567" s="28">
        <f t="shared" si="134"/>
        <v>1.2727636784397074</v>
      </c>
      <c r="L567" s="28">
        <f t="shared" si="135"/>
        <v>1</v>
      </c>
      <c r="M567" s="25">
        <f t="shared" si="136"/>
        <v>5.6407453343164571</v>
      </c>
      <c r="O567" s="24">
        <v>169.10408719995695</v>
      </c>
      <c r="P567" s="24">
        <v>175.32691560341095</v>
      </c>
      <c r="Q567" s="24">
        <v>180.83343486348915</v>
      </c>
      <c r="R567" s="24">
        <v>186.28431168505878</v>
      </c>
      <c r="S567" s="24">
        <v>190.6926837345417</v>
      </c>
    </row>
    <row r="568" spans="1:19" outlineLevel="1">
      <c r="A568" s="10" t="s">
        <v>136</v>
      </c>
      <c r="B568" s="10" t="str">
        <f t="shared" si="132"/>
        <v>Asimétrico</v>
      </c>
      <c r="C568" s="10" t="str">
        <f t="shared" si="131"/>
        <v>Calidad Doble</v>
      </c>
      <c r="D568" s="22">
        <v>300</v>
      </c>
      <c r="E568" s="19" t="s">
        <v>34</v>
      </c>
      <c r="H568" s="19" t="s">
        <v>199</v>
      </c>
      <c r="J568" s="28">
        <f t="shared" si="133"/>
        <v>4.8426896939866175</v>
      </c>
      <c r="K568" s="28">
        <f t="shared" si="134"/>
        <v>1.2727636784397074</v>
      </c>
      <c r="L568" s="28">
        <f t="shared" si="135"/>
        <v>1</v>
      </c>
      <c r="M568" s="25">
        <f t="shared" si="136"/>
        <v>6.1635995484604686</v>
      </c>
      <c r="O568" s="24">
        <v>184.77875063203479</v>
      </c>
      <c r="P568" s="24">
        <v>191.57838792541455</v>
      </c>
      <c r="Q568" s="24">
        <v>197.59531966287966</v>
      </c>
      <c r="R568" s="24">
        <v>203.55145133075462</v>
      </c>
      <c r="S568" s="24">
        <v>208.36844595881138</v>
      </c>
    </row>
    <row r="569" spans="1:19" outlineLevel="1">
      <c r="A569" s="10" t="s">
        <v>136</v>
      </c>
      <c r="B569" s="10" t="str">
        <f t="shared" si="132"/>
        <v>Asimétrico</v>
      </c>
      <c r="C569" s="10" t="str">
        <f t="shared" si="131"/>
        <v>Calidad Doble</v>
      </c>
      <c r="D569" s="22">
        <v>350</v>
      </c>
      <c r="E569" s="19" t="s">
        <v>34</v>
      </c>
      <c r="H569" s="19" t="s">
        <v>199</v>
      </c>
      <c r="J569" s="28">
        <f t="shared" si="133"/>
        <v>5.2195873591693909</v>
      </c>
      <c r="K569" s="28">
        <f t="shared" si="134"/>
        <v>1.2727636784397074</v>
      </c>
      <c r="L569" s="28">
        <f t="shared" si="135"/>
        <v>1</v>
      </c>
      <c r="M569" s="25">
        <f t="shared" si="136"/>
        <v>6.643301207193832</v>
      </c>
      <c r="O569" s="24">
        <v>199.15974220683714</v>
      </c>
      <c r="P569" s="24">
        <v>206.48858281116762</v>
      </c>
      <c r="Q569" s="24">
        <v>212.97380132038904</v>
      </c>
      <c r="R569" s="24">
        <v>219.39348780201365</v>
      </c>
      <c r="S569" s="24">
        <v>224.58538029535529</v>
      </c>
    </row>
    <row r="570" spans="1:19" outlineLevel="1">
      <c r="A570" s="10" t="s">
        <v>136</v>
      </c>
      <c r="B570" s="10" t="str">
        <f t="shared" si="132"/>
        <v>Asimétrico</v>
      </c>
      <c r="C570" s="10" t="str">
        <f t="shared" si="131"/>
        <v>Calidad Doble</v>
      </c>
      <c r="D570" s="22">
        <v>400</v>
      </c>
      <c r="E570" s="19" t="s">
        <v>34</v>
      </c>
      <c r="H570" s="19" t="s">
        <v>199</v>
      </c>
      <c r="J570" s="28">
        <f t="shared" si="133"/>
        <v>5.5697006648653096</v>
      </c>
      <c r="K570" s="28">
        <f t="shared" si="134"/>
        <v>1.2727636784397074</v>
      </c>
      <c r="L570" s="28">
        <f t="shared" si="135"/>
        <v>1</v>
      </c>
      <c r="M570" s="25">
        <f t="shared" si="136"/>
        <v>7.0889127060220556</v>
      </c>
      <c r="O570" s="24">
        <v>212.51874377294541</v>
      </c>
      <c r="P570" s="24">
        <v>220.33917967673818</v>
      </c>
      <c r="Q570" s="24">
        <v>227.25940600059752</v>
      </c>
      <c r="R570" s="24">
        <v>234.10970461704244</v>
      </c>
      <c r="S570" s="24">
        <v>239.6498527326352</v>
      </c>
    </row>
    <row r="571" spans="1:19" outlineLevel="1">
      <c r="A571" s="10" t="s">
        <v>136</v>
      </c>
      <c r="B571" s="10" t="str">
        <f t="shared" si="132"/>
        <v>Asimétrico</v>
      </c>
      <c r="C571" s="10" t="str">
        <f t="shared" si="131"/>
        <v>Calidad Doble</v>
      </c>
      <c r="D571" s="22">
        <v>500</v>
      </c>
      <c r="E571" s="19" t="s">
        <v>34</v>
      </c>
      <c r="H571" s="19" t="s">
        <v>199</v>
      </c>
      <c r="J571" s="28">
        <f t="shared" si="133"/>
        <v>6.2079684861890678</v>
      </c>
      <c r="K571" s="28">
        <f t="shared" si="134"/>
        <v>1.2727636784397074</v>
      </c>
      <c r="L571" s="28">
        <f t="shared" si="135"/>
        <v>1</v>
      </c>
      <c r="M571" s="25">
        <f t="shared" si="136"/>
        <v>7.90127680611978</v>
      </c>
      <c r="O571" s="24">
        <v>236.87263345934923</v>
      </c>
      <c r="P571" s="24">
        <v>245.58926341134347</v>
      </c>
      <c r="Q571" s="24">
        <v>253.30252297784367</v>
      </c>
      <c r="R571" s="24">
        <v>260.93784137118911</v>
      </c>
      <c r="S571" s="24">
        <v>267.11287069141406</v>
      </c>
    </row>
    <row r="572" spans="1:19" outlineLevel="1">
      <c r="A572" s="10" t="s">
        <v>136</v>
      </c>
      <c r="B572" s="10" t="str">
        <f t="shared" si="132"/>
        <v>Asimétrico</v>
      </c>
      <c r="C572" s="10" t="str">
        <f t="shared" si="131"/>
        <v>Calidad Doble</v>
      </c>
      <c r="D572" s="22">
        <v>750</v>
      </c>
      <c r="E572" s="19" t="s">
        <v>34</v>
      </c>
      <c r="H572" s="19" t="s">
        <v>199</v>
      </c>
      <c r="J572" s="28">
        <f t="shared" si="133"/>
        <v>7.5607534060245989</v>
      </c>
      <c r="K572" s="28">
        <f t="shared" si="134"/>
        <v>1.2727636784397074</v>
      </c>
      <c r="L572" s="28">
        <f t="shared" si="135"/>
        <v>1</v>
      </c>
      <c r="M572" s="25">
        <f t="shared" si="136"/>
        <v>9.6230523168274154</v>
      </c>
      <c r="O572" s="24">
        <v>288.48979729940709</v>
      </c>
      <c r="P572" s="24">
        <v>299.10587722075564</v>
      </c>
      <c r="Q572" s="24">
        <v>308.49994126420381</v>
      </c>
      <c r="R572" s="24">
        <v>317.7990798917595</v>
      </c>
      <c r="S572" s="24">
        <v>325.31971632363883</v>
      </c>
    </row>
    <row r="573" spans="1:19" outlineLevel="1">
      <c r="A573" s="10" t="s">
        <v>136</v>
      </c>
      <c r="B573" s="10" t="str">
        <f t="shared" si="132"/>
        <v>Asimétrico</v>
      </c>
      <c r="C573" s="10" t="str">
        <f t="shared" si="131"/>
        <v>Calidad Doble</v>
      </c>
      <c r="D573" s="22">
        <v>1000</v>
      </c>
      <c r="E573" s="19" t="s">
        <v>34</v>
      </c>
      <c r="H573" s="19" t="s">
        <v>199</v>
      </c>
      <c r="J573" s="28">
        <f t="shared" si="133"/>
        <v>8.6958149155642026</v>
      </c>
      <c r="K573" s="28">
        <f t="shared" si="134"/>
        <v>1.2727636784397074</v>
      </c>
      <c r="L573" s="28">
        <f t="shared" si="135"/>
        <v>1</v>
      </c>
      <c r="M573" s="25">
        <f t="shared" si="136"/>
        <v>11.067717378964367</v>
      </c>
      <c r="O573" s="24">
        <v>331.79945802032358</v>
      </c>
      <c r="P573" s="24">
        <v>344.00928172007883</v>
      </c>
      <c r="Q573" s="24">
        <v>354.81363385801393</v>
      </c>
      <c r="R573" s="24">
        <v>365.50880985925261</v>
      </c>
      <c r="S573" s="24">
        <v>374.15848522186411</v>
      </c>
    </row>
    <row r="574" spans="1:19" s="3" customFormat="1" ht="12">
      <c r="A574" s="10" t="s">
        <v>136</v>
      </c>
      <c r="B574" s="10" t="str">
        <f>+IF(D572="Calidad best effort",C571,B572)</f>
        <v>Asimétrico</v>
      </c>
      <c r="C574" s="10" t="str">
        <f>+IF(D574=2,D572,C572)</f>
        <v>Calidad Doble</v>
      </c>
      <c r="D574" s="23" t="s">
        <v>156</v>
      </c>
      <c r="E574" s="2"/>
      <c r="F574" s="2"/>
      <c r="G574" s="2"/>
      <c r="H574" s="19"/>
      <c r="I574" s="2"/>
      <c r="J574" s="2"/>
      <c r="K574" s="2"/>
      <c r="L574" s="2"/>
      <c r="M574" s="2"/>
      <c r="N574" s="2"/>
      <c r="O574" s="17"/>
      <c r="P574" s="17"/>
      <c r="Q574" s="17"/>
      <c r="R574" s="17"/>
      <c r="S574" s="17"/>
    </row>
    <row r="575" spans="1:19" s="3" customFormat="1">
      <c r="A575" s="10" t="s">
        <v>136</v>
      </c>
      <c r="B575" s="10" t="str">
        <f>+IF(D574="Calidad best effort",C572,B574)</f>
        <v>Asimétrico</v>
      </c>
      <c r="C575" s="10" t="str">
        <f t="shared" ref="C575:C597" si="137">+IF(D575=2,D574,C574)</f>
        <v>Calidad Triple</v>
      </c>
      <c r="D575" s="22">
        <f t="array" ref="D575:D597">vel.SAIB</f>
        <v>2</v>
      </c>
      <c r="E575" s="2"/>
      <c r="F575" s="2"/>
      <c r="G575" s="2"/>
      <c r="H575" s="19"/>
      <c r="I575" s="2"/>
      <c r="J575" s="28">
        <f>INDEX(factor.vel.SAIB,MATCH(D575,vel.SAIB,0))</f>
        <v>0.42371230003293037</v>
      </c>
      <c r="K575" s="28">
        <f>INDEX(factor.calidad.SAIB,MATCH(C575,calidad.SAIB,0))</f>
        <v>1.42</v>
      </c>
      <c r="L575" s="28">
        <f>INDEX(factor.simetria.SAIB,MATCH(B575,simetria.SAIB,0))</f>
        <v>1</v>
      </c>
      <c r="M575" s="25">
        <f>J575*K575*L575</f>
        <v>0.60167146604676114</v>
      </c>
      <c r="N575"/>
      <c r="O575" s="24">
        <f t="array" ref="O575:S597">INDEX(costo.unitario,MATCH($A575:$A597,niveles.desagregacion,0),indice.tiempo)*M575:M597</f>
        <v>18.037528381420334</v>
      </c>
      <c r="P575" s="24">
        <v>18.701287878890593</v>
      </c>
      <c r="Q575" s="24">
        <v>19.288642088248363</v>
      </c>
      <c r="R575" s="24">
        <v>19.870061183438121</v>
      </c>
      <c r="S575" s="24">
        <v>20.340281254845291</v>
      </c>
    </row>
    <row r="576" spans="1:19">
      <c r="A576" s="10" t="s">
        <v>136</v>
      </c>
      <c r="B576" s="10" t="str">
        <f t="shared" ref="B576:B597" si="138">+IF(D575="Calidad best effort",C574,B575)</f>
        <v>Asimétrico</v>
      </c>
      <c r="C576" s="10" t="str">
        <f t="shared" si="137"/>
        <v>Calidad Triple</v>
      </c>
      <c r="D576" s="22">
        <v>3</v>
      </c>
      <c r="E576" s="19" t="s">
        <v>34</v>
      </c>
      <c r="H576" s="19" t="s">
        <v>199</v>
      </c>
      <c r="J576" s="28">
        <f t="shared" ref="J576:J597" si="139">INDEX(factor.vel.SAIB,MATCH(D576,vel.SAIB,0))</f>
        <v>0.51604389145588314</v>
      </c>
      <c r="K576" s="28">
        <f t="shared" ref="K576:K597" si="140">INDEX(factor.calidad.SAIB,MATCH(C576,calidad.SAIB,0))</f>
        <v>1.42</v>
      </c>
      <c r="L576" s="28">
        <f t="shared" ref="L576:L597" si="141">INDEX(factor.simetria.SAIB,MATCH(B576,simetria.SAIB,0))</f>
        <v>1</v>
      </c>
      <c r="M576" s="25">
        <f>J576*K576*L576</f>
        <v>0.73278232586735403</v>
      </c>
      <c r="O576" s="24">
        <v>21.968105097422633</v>
      </c>
      <c r="P576" s="24">
        <v>22.776505122719829</v>
      </c>
      <c r="Q576" s="24">
        <v>23.491850303486167</v>
      </c>
      <c r="R576" s="24">
        <v>24.199967043135128</v>
      </c>
      <c r="S576" s="24">
        <v>24.772653263173488</v>
      </c>
    </row>
    <row r="577" spans="1:19" outlineLevel="1">
      <c r="A577" s="10" t="s">
        <v>136</v>
      </c>
      <c r="B577" s="10" t="str">
        <f t="shared" si="138"/>
        <v>Asimétrico</v>
      </c>
      <c r="C577" s="10" t="str">
        <f t="shared" si="137"/>
        <v>Calidad Triple</v>
      </c>
      <c r="D577" s="22">
        <v>5</v>
      </c>
      <c r="E577" s="19" t="s">
        <v>34</v>
      </c>
      <c r="H577" s="19" t="s">
        <v>199</v>
      </c>
      <c r="J577" s="28">
        <f t="shared" si="139"/>
        <v>0.66152993854355946</v>
      </c>
      <c r="K577" s="28">
        <f t="shared" si="140"/>
        <v>1.42</v>
      </c>
      <c r="L577" s="28">
        <f t="shared" si="141"/>
        <v>1</v>
      </c>
      <c r="M577" s="25">
        <f t="shared" ref="M577:M597" si="142">J577*K577*L577</f>
        <v>0.9393725127318544</v>
      </c>
      <c r="O577" s="24">
        <v>28.161479005238544</v>
      </c>
      <c r="P577" s="24">
        <v>29.197787791967365</v>
      </c>
      <c r="Q577" s="24">
        <v>30.114807179862286</v>
      </c>
      <c r="R577" s="24">
        <v>31.022560243153197</v>
      </c>
      <c r="S577" s="24">
        <v>31.7567014397051</v>
      </c>
    </row>
    <row r="578" spans="1:19" outlineLevel="1">
      <c r="A578" s="10" t="s">
        <v>136</v>
      </c>
      <c r="B578" s="10" t="str">
        <f t="shared" si="138"/>
        <v>Asimétrico</v>
      </c>
      <c r="C578" s="10" t="str">
        <f t="shared" si="137"/>
        <v>Calidad Triple</v>
      </c>
      <c r="D578" s="22">
        <v>10</v>
      </c>
      <c r="E578" s="19" t="s">
        <v>34</v>
      </c>
      <c r="H578" s="19" t="s">
        <v>199</v>
      </c>
      <c r="J578" s="28">
        <f t="shared" si="139"/>
        <v>0.92663838733670956</v>
      </c>
      <c r="K578" s="28">
        <f t="shared" si="140"/>
        <v>1.42</v>
      </c>
      <c r="L578" s="28">
        <f t="shared" si="141"/>
        <v>1</v>
      </c>
      <c r="M578" s="25">
        <f t="shared" si="142"/>
        <v>1.3158265100181274</v>
      </c>
      <c r="O578" s="24">
        <v>39.44720559115337</v>
      </c>
      <c r="P578" s="24">
        <v>40.8988156347312</v>
      </c>
      <c r="Q578" s="24">
        <v>42.183330994121086</v>
      </c>
      <c r="R578" s="24">
        <v>43.454866544756577</v>
      </c>
      <c r="S578" s="24">
        <v>44.483215187522504</v>
      </c>
    </row>
    <row r="579" spans="1:19" outlineLevel="1">
      <c r="A579" s="10" t="s">
        <v>136</v>
      </c>
      <c r="B579" s="10" t="str">
        <f t="shared" si="138"/>
        <v>Asimétrico</v>
      </c>
      <c r="C579" s="10" t="str">
        <f t="shared" si="137"/>
        <v>Calidad Triple</v>
      </c>
      <c r="D579" s="22">
        <v>15</v>
      </c>
      <c r="E579" s="19" t="s">
        <v>34</v>
      </c>
      <c r="H579" s="19" t="s">
        <v>199</v>
      </c>
      <c r="J579" s="28">
        <f t="shared" si="139"/>
        <v>1.1285631295963692</v>
      </c>
      <c r="K579" s="28">
        <f t="shared" si="140"/>
        <v>1.42</v>
      </c>
      <c r="L579" s="28">
        <f t="shared" si="141"/>
        <v>1</v>
      </c>
      <c r="M579" s="25">
        <f t="shared" si="142"/>
        <v>1.6025596440268441</v>
      </c>
      <c r="O579" s="24">
        <v>48.043187508922877</v>
      </c>
      <c r="P579" s="24">
        <v>49.811119418631726</v>
      </c>
      <c r="Q579" s="24">
        <v>51.375544866377496</v>
      </c>
      <c r="R579" s="24">
        <v>52.924162061638157</v>
      </c>
      <c r="S579" s="24">
        <v>54.176599235034026</v>
      </c>
    </row>
    <row r="580" spans="1:19" outlineLevel="1">
      <c r="A580" s="10" t="s">
        <v>136</v>
      </c>
      <c r="B580" s="10" t="str">
        <f t="shared" si="138"/>
        <v>Asimétrico</v>
      </c>
      <c r="C580" s="10" t="str">
        <f t="shared" si="137"/>
        <v>Calidad Triple</v>
      </c>
      <c r="D580" s="22">
        <v>20</v>
      </c>
      <c r="E580" s="19" t="s">
        <v>34</v>
      </c>
      <c r="H580" s="19" t="s">
        <v>199</v>
      </c>
      <c r="J580" s="28">
        <f t="shared" si="139"/>
        <v>1.2979891775970445</v>
      </c>
      <c r="K580" s="28">
        <f t="shared" si="140"/>
        <v>1.42</v>
      </c>
      <c r="L580" s="28">
        <f t="shared" si="141"/>
        <v>1</v>
      </c>
      <c r="M580" s="25">
        <f t="shared" si="142"/>
        <v>1.8431446321878031</v>
      </c>
      <c r="O580" s="24">
        <v>55.255692666612553</v>
      </c>
      <c r="P580" s="24">
        <v>57.289036150331789</v>
      </c>
      <c r="Q580" s="24">
        <v>59.088321672850732</v>
      </c>
      <c r="R580" s="24">
        <v>60.869425721862093</v>
      </c>
      <c r="S580" s="24">
        <v>62.309885589862105</v>
      </c>
    </row>
    <row r="581" spans="1:19" outlineLevel="1">
      <c r="A581" s="10" t="s">
        <v>136</v>
      </c>
      <c r="B581" s="10" t="str">
        <f t="shared" si="138"/>
        <v>Asimétrico</v>
      </c>
      <c r="C581" s="10" t="str">
        <f t="shared" si="137"/>
        <v>Calidad Triple</v>
      </c>
      <c r="D581" s="22">
        <v>30</v>
      </c>
      <c r="E581" s="19" t="s">
        <v>34</v>
      </c>
      <c r="H581" s="19" t="s">
        <v>199</v>
      </c>
      <c r="J581" s="28">
        <f t="shared" si="139"/>
        <v>1.5808353598013152</v>
      </c>
      <c r="K581" s="28">
        <f t="shared" si="140"/>
        <v>1.42</v>
      </c>
      <c r="L581" s="28">
        <f t="shared" si="141"/>
        <v>1</v>
      </c>
      <c r="M581" s="25">
        <f t="shared" si="142"/>
        <v>2.2447862109178676</v>
      </c>
      <c r="O581" s="24">
        <v>67.296518572986784</v>
      </c>
      <c r="P581" s="24">
        <v>69.77295006653415</v>
      </c>
      <c r="Q581" s="24">
        <v>71.964319783223388</v>
      </c>
      <c r="R581" s="24">
        <v>74.133546082455723</v>
      </c>
      <c r="S581" s="24">
        <v>75.8878980701393</v>
      </c>
    </row>
    <row r="582" spans="1:19" outlineLevel="1">
      <c r="A582" s="10" t="s">
        <v>136</v>
      </c>
      <c r="B582" s="10" t="str">
        <f t="shared" si="138"/>
        <v>Asimétrico</v>
      </c>
      <c r="C582" s="10" t="str">
        <f t="shared" si="137"/>
        <v>Calidad Triple</v>
      </c>
      <c r="D582" s="22">
        <v>40</v>
      </c>
      <c r="E582" s="19" t="s">
        <v>34</v>
      </c>
      <c r="H582" s="19" t="s">
        <v>199</v>
      </c>
      <c r="J582" s="28">
        <f t="shared" si="139"/>
        <v>1.8181589800108939</v>
      </c>
      <c r="K582" s="28">
        <f t="shared" si="140"/>
        <v>1.42</v>
      </c>
      <c r="L582" s="28">
        <f t="shared" si="141"/>
        <v>1</v>
      </c>
      <c r="M582" s="25">
        <f t="shared" si="142"/>
        <v>2.5817857516154694</v>
      </c>
      <c r="O582" s="24">
        <v>77.399438726069448</v>
      </c>
      <c r="P582" s="24">
        <v>80.247645612674518</v>
      </c>
      <c r="Q582" s="24">
        <v>82.767995694812882</v>
      </c>
      <c r="R582" s="24">
        <v>85.262878068977869</v>
      </c>
      <c r="S582" s="24">
        <v>87.280602938763025</v>
      </c>
    </row>
    <row r="583" spans="1:19" outlineLevel="1">
      <c r="A583" s="10" t="s">
        <v>136</v>
      </c>
      <c r="B583" s="10" t="str">
        <f t="shared" si="138"/>
        <v>Asimétrico</v>
      </c>
      <c r="C583" s="10" t="str">
        <f t="shared" si="137"/>
        <v>Calidad Triple</v>
      </c>
      <c r="D583" s="22">
        <v>50</v>
      </c>
      <c r="E583" s="19" t="s">
        <v>34</v>
      </c>
      <c r="H583" s="19" t="s">
        <v>199</v>
      </c>
      <c r="J583" s="28">
        <f t="shared" si="139"/>
        <v>2.0265135112179755</v>
      </c>
      <c r="K583" s="28">
        <f t="shared" si="140"/>
        <v>1.42</v>
      </c>
      <c r="L583" s="28">
        <f t="shared" si="141"/>
        <v>1</v>
      </c>
      <c r="M583" s="25">
        <f t="shared" si="142"/>
        <v>2.877649185929525</v>
      </c>
      <c r="O583" s="24">
        <v>86.269138212615331</v>
      </c>
      <c r="P583" s="24">
        <v>89.443739444909482</v>
      </c>
      <c r="Q583" s="24">
        <v>92.252912652866314</v>
      </c>
      <c r="R583" s="24">
        <v>95.033699644394758</v>
      </c>
      <c r="S583" s="24">
        <v>97.282648584225996</v>
      </c>
    </row>
    <row r="584" spans="1:19" outlineLevel="1">
      <c r="A584" s="10" t="s">
        <v>136</v>
      </c>
      <c r="B584" s="10" t="str">
        <f t="shared" si="138"/>
        <v>Asimétrico</v>
      </c>
      <c r="C584" s="10" t="str">
        <f t="shared" si="137"/>
        <v>Calidad Triple</v>
      </c>
      <c r="D584" s="22">
        <v>60</v>
      </c>
      <c r="E584" s="19" t="s">
        <v>34</v>
      </c>
      <c r="H584" s="19" t="s">
        <v>199</v>
      </c>
      <c r="J584" s="28">
        <f t="shared" si="139"/>
        <v>2.2143559090858629</v>
      </c>
      <c r="K584" s="28">
        <f t="shared" si="140"/>
        <v>1.42</v>
      </c>
      <c r="L584" s="28">
        <f t="shared" si="141"/>
        <v>1</v>
      </c>
      <c r="M584" s="25">
        <f t="shared" si="142"/>
        <v>3.1443853909019253</v>
      </c>
      <c r="O584" s="24">
        <v>94.265631546683622</v>
      </c>
      <c r="P584" s="24">
        <v>97.734494181355544</v>
      </c>
      <c r="Q584" s="24">
        <v>100.80405639164954</v>
      </c>
      <c r="R584" s="24">
        <v>103.84260119903118</v>
      </c>
      <c r="S584" s="24">
        <v>106.3000106101111</v>
      </c>
    </row>
    <row r="585" spans="1:19" outlineLevel="1">
      <c r="A585" s="10" t="s">
        <v>136</v>
      </c>
      <c r="B585" s="10" t="str">
        <f t="shared" si="138"/>
        <v>Asimétrico</v>
      </c>
      <c r="C585" s="10" t="str">
        <f t="shared" si="137"/>
        <v>Calidad Triple</v>
      </c>
      <c r="D585" s="22">
        <v>70</v>
      </c>
      <c r="E585" s="19" t="s">
        <v>34</v>
      </c>
      <c r="H585" s="19" t="s">
        <v>199</v>
      </c>
      <c r="J585" s="28">
        <f t="shared" si="139"/>
        <v>2.3866951719245444</v>
      </c>
      <c r="K585" s="28">
        <f t="shared" si="140"/>
        <v>1.42</v>
      </c>
      <c r="L585" s="28">
        <f t="shared" si="141"/>
        <v>1</v>
      </c>
      <c r="M585" s="25">
        <f t="shared" si="142"/>
        <v>3.3891071441328529</v>
      </c>
      <c r="O585" s="24">
        <v>101.60215291848279</v>
      </c>
      <c r="P585" s="24">
        <v>105.34099077569913</v>
      </c>
      <c r="Q585" s="24">
        <v>108.64945138818264</v>
      </c>
      <c r="R585" s="24">
        <v>111.92448057012115</v>
      </c>
      <c r="S585" s="24">
        <v>114.57314565273094</v>
      </c>
    </row>
    <row r="586" spans="1:19" outlineLevel="1">
      <c r="A586" s="10" t="s">
        <v>136</v>
      </c>
      <c r="B586" s="10" t="str">
        <f t="shared" si="138"/>
        <v>Asimétrico</v>
      </c>
      <c r="C586" s="10" t="str">
        <f t="shared" si="137"/>
        <v>Calidad Triple</v>
      </c>
      <c r="D586" s="22">
        <v>80</v>
      </c>
      <c r="E586" s="19" t="s">
        <v>34</v>
      </c>
      <c r="H586" s="19" t="s">
        <v>199</v>
      </c>
      <c r="J586" s="28">
        <f t="shared" si="139"/>
        <v>2.5467870870187617</v>
      </c>
      <c r="K586" s="28">
        <f t="shared" si="140"/>
        <v>1.42</v>
      </c>
      <c r="L586" s="28">
        <f t="shared" si="141"/>
        <v>1</v>
      </c>
      <c r="M586" s="25">
        <f t="shared" si="142"/>
        <v>3.6164376635666415</v>
      </c>
      <c r="O586" s="24">
        <v>108.41730192860936</v>
      </c>
      <c r="P586" s="24">
        <v>112.40692912827276</v>
      </c>
      <c r="Q586" s="24">
        <v>115.93731074755129</v>
      </c>
      <c r="R586" s="24">
        <v>119.4320184623387</v>
      </c>
      <c r="S586" s="24">
        <v>122.25834756778066</v>
      </c>
    </row>
    <row r="587" spans="1:19" outlineLevel="1">
      <c r="A587" s="10" t="s">
        <v>136</v>
      </c>
      <c r="B587" s="10" t="str">
        <f t="shared" si="138"/>
        <v>Asimétrico</v>
      </c>
      <c r="C587" s="10" t="str">
        <f t="shared" si="137"/>
        <v>Calidad Triple</v>
      </c>
      <c r="D587" s="22">
        <v>100</v>
      </c>
      <c r="E587" s="19" t="s">
        <v>34</v>
      </c>
      <c r="H587" s="19" t="s">
        <v>199</v>
      </c>
      <c r="J587" s="28">
        <f t="shared" si="139"/>
        <v>2.8386397992589538</v>
      </c>
      <c r="K587" s="28">
        <f t="shared" si="140"/>
        <v>1.42</v>
      </c>
      <c r="L587" s="28">
        <f t="shared" si="141"/>
        <v>1</v>
      </c>
      <c r="M587" s="25">
        <f t="shared" si="142"/>
        <v>4.0308685149477146</v>
      </c>
      <c r="O587" s="24">
        <v>120.84153785430195</v>
      </c>
      <c r="P587" s="24">
        <v>125.28836209449692</v>
      </c>
      <c r="Q587" s="24">
        <v>129.22331284956272</v>
      </c>
      <c r="R587" s="24">
        <v>133.11850159798118</v>
      </c>
      <c r="S587" s="24">
        <v>136.26871793345938</v>
      </c>
    </row>
    <row r="588" spans="1:19" outlineLevel="1">
      <c r="A588" s="10" t="s">
        <v>136</v>
      </c>
      <c r="B588" s="10" t="str">
        <f t="shared" si="138"/>
        <v>Asimétrico</v>
      </c>
      <c r="C588" s="10" t="str">
        <f t="shared" si="137"/>
        <v>Calidad Triple</v>
      </c>
      <c r="D588" s="22">
        <v>120</v>
      </c>
      <c r="E588" s="19" t="s">
        <v>34</v>
      </c>
      <c r="H588" s="19" t="s">
        <v>199</v>
      </c>
      <c r="J588" s="28">
        <f t="shared" si="139"/>
        <v>3.1017601306183762</v>
      </c>
      <c r="K588" s="28">
        <f t="shared" si="140"/>
        <v>1.42</v>
      </c>
      <c r="L588" s="28">
        <f t="shared" si="141"/>
        <v>1</v>
      </c>
      <c r="M588" s="25">
        <f t="shared" si="142"/>
        <v>4.4044993854780943</v>
      </c>
      <c r="O588" s="24">
        <v>132.04262983170136</v>
      </c>
      <c r="P588" s="24">
        <v>136.90164087625334</v>
      </c>
      <c r="Q588" s="24">
        <v>141.20133165463108</v>
      </c>
      <c r="R588" s="24">
        <v>145.45757479059773</v>
      </c>
      <c r="S588" s="24">
        <v>148.89979223388161</v>
      </c>
    </row>
    <row r="589" spans="1:19" outlineLevel="1">
      <c r="A589" s="10" t="s">
        <v>136</v>
      </c>
      <c r="B589" s="10" t="str">
        <f t="shared" si="138"/>
        <v>Asimétrico</v>
      </c>
      <c r="C589" s="10" t="str">
        <f t="shared" si="137"/>
        <v>Calidad Triple</v>
      </c>
      <c r="D589" s="22">
        <v>150</v>
      </c>
      <c r="E589" s="19" t="s">
        <v>34</v>
      </c>
      <c r="H589" s="19" t="s">
        <v>199</v>
      </c>
      <c r="J589" s="28">
        <f t="shared" si="139"/>
        <v>3.4572107732942632</v>
      </c>
      <c r="K589" s="28">
        <f t="shared" si="140"/>
        <v>1.42</v>
      </c>
      <c r="L589" s="28">
        <f t="shared" si="141"/>
        <v>1</v>
      </c>
      <c r="M589" s="25">
        <f t="shared" si="142"/>
        <v>4.9092392980778534</v>
      </c>
      <c r="O589" s="24">
        <v>147.17424403068051</v>
      </c>
      <c r="P589" s="24">
        <v>152.59008040208681</v>
      </c>
      <c r="Q589" s="24">
        <v>157.38250040068868</v>
      </c>
      <c r="R589" s="24">
        <v>162.12649381209735</v>
      </c>
      <c r="S589" s="24">
        <v>165.96317709120376</v>
      </c>
    </row>
    <row r="590" spans="1:19" outlineLevel="1">
      <c r="A590" s="10" t="s">
        <v>136</v>
      </c>
      <c r="B590" s="10" t="str">
        <f t="shared" si="138"/>
        <v>Asimétrico</v>
      </c>
      <c r="C590" s="10" t="str">
        <f t="shared" si="137"/>
        <v>Calidad Triple</v>
      </c>
      <c r="D590" s="22">
        <v>200</v>
      </c>
      <c r="E590" s="19" t="s">
        <v>34</v>
      </c>
      <c r="H590" s="19" t="s">
        <v>199</v>
      </c>
      <c r="J590" s="28">
        <f t="shared" si="139"/>
        <v>3.9762260973498145</v>
      </c>
      <c r="K590" s="28">
        <f t="shared" si="140"/>
        <v>1.42</v>
      </c>
      <c r="L590" s="28">
        <f t="shared" si="141"/>
        <v>1</v>
      </c>
      <c r="M590" s="25">
        <f t="shared" si="142"/>
        <v>5.6462410582367362</v>
      </c>
      <c r="O590" s="24">
        <v>169.26884368548517</v>
      </c>
      <c r="P590" s="24">
        <v>175.49773493079459</v>
      </c>
      <c r="Q590" s="24">
        <v>181.0096191396201</v>
      </c>
      <c r="R590" s="24">
        <v>186.46580669804439</v>
      </c>
      <c r="S590" s="24">
        <v>190.8784737820105</v>
      </c>
    </row>
    <row r="591" spans="1:19" outlineLevel="1">
      <c r="A591" s="10" t="s">
        <v>136</v>
      </c>
      <c r="B591" s="10" t="str">
        <f t="shared" si="138"/>
        <v>Asimétrico</v>
      </c>
      <c r="C591" s="10" t="str">
        <f t="shared" si="137"/>
        <v>Calidad Triple</v>
      </c>
      <c r="D591" s="22">
        <v>250</v>
      </c>
      <c r="E591" s="19" t="s">
        <v>34</v>
      </c>
      <c r="H591" s="19" t="s">
        <v>199</v>
      </c>
      <c r="J591" s="28">
        <f t="shared" si="139"/>
        <v>4.4318874193766264</v>
      </c>
      <c r="K591" s="28">
        <f t="shared" si="140"/>
        <v>1.42</v>
      </c>
      <c r="L591" s="28">
        <f t="shared" si="141"/>
        <v>1</v>
      </c>
      <c r="M591" s="25">
        <f t="shared" si="142"/>
        <v>6.2932801355148094</v>
      </c>
      <c r="O591" s="24">
        <v>188.66644915442097</v>
      </c>
      <c r="P591" s="24">
        <v>195.60914910932331</v>
      </c>
      <c r="Q591" s="24">
        <v>201.75267557992211</v>
      </c>
      <c r="R591" s="24">
        <v>207.8341227627312</v>
      </c>
      <c r="S591" s="24">
        <v>212.75246574839827</v>
      </c>
    </row>
    <row r="592" spans="1:19" outlineLevel="1">
      <c r="A592" s="10" t="s">
        <v>136</v>
      </c>
      <c r="B592" s="10" t="str">
        <f t="shared" si="138"/>
        <v>Asimétrico</v>
      </c>
      <c r="C592" s="10" t="str">
        <f t="shared" si="137"/>
        <v>Calidad Triple</v>
      </c>
      <c r="D592" s="22">
        <v>300</v>
      </c>
      <c r="E592" s="19" t="s">
        <v>34</v>
      </c>
      <c r="H592" s="19" t="s">
        <v>199</v>
      </c>
      <c r="J592" s="28">
        <f t="shared" si="139"/>
        <v>4.8426896939866175</v>
      </c>
      <c r="K592" s="28">
        <f t="shared" si="140"/>
        <v>1.42</v>
      </c>
      <c r="L592" s="28">
        <f t="shared" si="141"/>
        <v>1</v>
      </c>
      <c r="M592" s="25">
        <f t="shared" si="142"/>
        <v>6.8766193654609964</v>
      </c>
      <c r="O592" s="24">
        <v>206.15439483561516</v>
      </c>
      <c r="P592" s="24">
        <v>213.74063030113064</v>
      </c>
      <c r="Q592" s="24">
        <v>220.45361497529629</v>
      </c>
      <c r="R592" s="24">
        <v>227.09876608359224</v>
      </c>
      <c r="S592" s="24">
        <v>232.47300207705334</v>
      </c>
    </row>
    <row r="593" spans="1:19" outlineLevel="1">
      <c r="A593" s="10" t="s">
        <v>136</v>
      </c>
      <c r="B593" s="10" t="str">
        <f t="shared" si="138"/>
        <v>Asimétrico</v>
      </c>
      <c r="C593" s="10" t="str">
        <f t="shared" si="137"/>
        <v>Calidad Triple</v>
      </c>
      <c r="D593" s="22">
        <v>350</v>
      </c>
      <c r="E593" s="19" t="s">
        <v>34</v>
      </c>
      <c r="H593" s="19" t="s">
        <v>199</v>
      </c>
      <c r="J593" s="28">
        <f t="shared" si="139"/>
        <v>5.2195873591693909</v>
      </c>
      <c r="K593" s="28">
        <f t="shared" si="140"/>
        <v>1.42</v>
      </c>
      <c r="L593" s="28">
        <f t="shared" si="141"/>
        <v>1</v>
      </c>
      <c r="M593" s="25">
        <f t="shared" si="142"/>
        <v>7.4118140500205349</v>
      </c>
      <c r="O593" s="24">
        <v>222.19901363024769</v>
      </c>
      <c r="P593" s="24">
        <v>230.37567190109593</v>
      </c>
      <c r="Q593" s="24">
        <v>237.61111587164029</v>
      </c>
      <c r="R593" s="24">
        <v>244.77344691418097</v>
      </c>
      <c r="S593" s="24">
        <v>250.56594984731234</v>
      </c>
    </row>
    <row r="594" spans="1:19" outlineLevel="1">
      <c r="A594" s="10" t="s">
        <v>136</v>
      </c>
      <c r="B594" s="10" t="str">
        <f t="shared" si="138"/>
        <v>Asimétrico</v>
      </c>
      <c r="C594" s="10" t="str">
        <f t="shared" si="137"/>
        <v>Calidad Triple</v>
      </c>
      <c r="D594" s="22">
        <v>400</v>
      </c>
      <c r="E594" s="19" t="s">
        <v>34</v>
      </c>
      <c r="H594" s="19" t="s">
        <v>199</v>
      </c>
      <c r="J594" s="28">
        <f t="shared" si="139"/>
        <v>5.5697006648653096</v>
      </c>
      <c r="K594" s="28">
        <f t="shared" si="140"/>
        <v>1.42</v>
      </c>
      <c r="L594" s="28">
        <f t="shared" si="141"/>
        <v>1</v>
      </c>
      <c r="M594" s="25">
        <f t="shared" si="142"/>
        <v>7.9089749441087394</v>
      </c>
      <c r="O594" s="24">
        <v>237.10341618762499</v>
      </c>
      <c r="P594" s="24">
        <v>245.82853866833523</v>
      </c>
      <c r="Q594" s="24">
        <v>253.54931318943639</v>
      </c>
      <c r="R594" s="24">
        <v>261.19207060004754</v>
      </c>
      <c r="S594" s="24">
        <v>267.37311619194088</v>
      </c>
    </row>
    <row r="595" spans="1:19" outlineLevel="1">
      <c r="A595" s="10" t="s">
        <v>136</v>
      </c>
      <c r="B595" s="10" t="str">
        <f t="shared" si="138"/>
        <v>Asimétrico</v>
      </c>
      <c r="C595" s="10" t="str">
        <f t="shared" si="137"/>
        <v>Calidad Triple</v>
      </c>
      <c r="D595" s="22">
        <v>500</v>
      </c>
      <c r="E595" s="19" t="s">
        <v>34</v>
      </c>
      <c r="H595" s="19" t="s">
        <v>199</v>
      </c>
      <c r="J595" s="28">
        <f t="shared" si="139"/>
        <v>6.2079684861890678</v>
      </c>
      <c r="K595" s="28">
        <f t="shared" si="140"/>
        <v>1.42</v>
      </c>
      <c r="L595" s="28">
        <f t="shared" si="141"/>
        <v>1</v>
      </c>
      <c r="M595" s="25">
        <f t="shared" si="142"/>
        <v>8.8153152503884762</v>
      </c>
      <c r="O595" s="24">
        <v>264.27462160502699</v>
      </c>
      <c r="P595" s="24">
        <v>273.99961198737793</v>
      </c>
      <c r="Q595" s="24">
        <v>282.60515971785486</v>
      </c>
      <c r="R595" s="24">
        <v>291.12374985537519</v>
      </c>
      <c r="S595" s="24">
        <v>298.01312121571198</v>
      </c>
    </row>
    <row r="596" spans="1:19" outlineLevel="1">
      <c r="A596" s="10" t="s">
        <v>136</v>
      </c>
      <c r="B596" s="10" t="str">
        <f t="shared" si="138"/>
        <v>Asimétrico</v>
      </c>
      <c r="C596" s="10" t="str">
        <f t="shared" si="137"/>
        <v>Calidad Triple</v>
      </c>
      <c r="D596" s="22">
        <v>750</v>
      </c>
      <c r="E596" s="19" t="s">
        <v>34</v>
      </c>
      <c r="H596" s="19" t="s">
        <v>199</v>
      </c>
      <c r="J596" s="28">
        <f t="shared" si="139"/>
        <v>7.5607534060245989</v>
      </c>
      <c r="K596" s="28">
        <f t="shared" si="140"/>
        <v>1.42</v>
      </c>
      <c r="L596" s="28">
        <f t="shared" si="141"/>
        <v>1</v>
      </c>
      <c r="M596" s="25">
        <f t="shared" si="142"/>
        <v>10.73626983655493</v>
      </c>
      <c r="O596" s="24">
        <v>321.86298140386788</v>
      </c>
      <c r="P596" s="24">
        <v>333.70715463388598</v>
      </c>
      <c r="Q596" s="24">
        <v>344.18794629039331</v>
      </c>
      <c r="R596" s="24">
        <v>354.56283133371642</v>
      </c>
      <c r="S596" s="24">
        <v>362.95347282842073</v>
      </c>
    </row>
    <row r="597" spans="1:19" outlineLevel="1">
      <c r="A597" s="10" t="s">
        <v>136</v>
      </c>
      <c r="B597" s="10" t="str">
        <f t="shared" si="138"/>
        <v>Asimétrico</v>
      </c>
      <c r="C597" s="10" t="str">
        <f t="shared" si="137"/>
        <v>Calidad Triple</v>
      </c>
      <c r="D597" s="22">
        <v>1000</v>
      </c>
      <c r="E597" s="19" t="s">
        <v>34</v>
      </c>
      <c r="H597" s="19" t="s">
        <v>199</v>
      </c>
      <c r="J597" s="28">
        <f t="shared" si="139"/>
        <v>8.6958149155642026</v>
      </c>
      <c r="K597" s="28">
        <f t="shared" si="140"/>
        <v>1.42</v>
      </c>
      <c r="L597" s="28">
        <f t="shared" si="141"/>
        <v>1</v>
      </c>
      <c r="M597" s="25">
        <f t="shared" si="142"/>
        <v>12.348057180101167</v>
      </c>
      <c r="O597" s="24">
        <v>370.18280641576206</v>
      </c>
      <c r="P597" s="24">
        <v>383.80509148513744</v>
      </c>
      <c r="Q597" s="24">
        <v>395.85931670837442</v>
      </c>
      <c r="R597" s="24">
        <v>407.79173604043535</v>
      </c>
      <c r="S597" s="24">
        <v>417.44202636767471</v>
      </c>
    </row>
    <row r="598" spans="1:19" s="3" customFormat="1" ht="12">
      <c r="A598" s="2"/>
      <c r="B598" s="2"/>
      <c r="C598" s="23"/>
      <c r="D598" s="2"/>
      <c r="E598" s="2"/>
      <c r="F598" s="2"/>
      <c r="G598" s="2"/>
      <c r="H598" s="19" t="s">
        <v>199</v>
      </c>
      <c r="I598" s="2"/>
      <c r="J598" s="2"/>
      <c r="K598" s="2"/>
      <c r="L598" s="2"/>
      <c r="M598" s="2"/>
      <c r="N598" s="2"/>
      <c r="O598" s="17"/>
      <c r="P598" s="17"/>
      <c r="Q598" s="17"/>
      <c r="R598" s="17"/>
      <c r="S598" s="17"/>
    </row>
  </sheetData>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2E193-1CF9-42FA-9827-87658515B19C}">
  <sheetPr codeName="Sheet4">
    <tabColor rgb="FF92D050"/>
    <pageSetUpPr autoPageBreaks="0"/>
  </sheetPr>
  <dimension ref="C1:AD69"/>
  <sheetViews>
    <sheetView showGridLines="0" defaultGridColor="0" topLeftCell="C1" colorId="22" zoomScaleNormal="100" workbookViewId="0">
      <pane ySplit="1" topLeftCell="A2" activePane="bottomLeft" state="frozen"/>
      <selection activeCell="E9" sqref="E9:E28"/>
      <selection pane="bottomLeft" activeCell="D4" sqref="D4"/>
    </sheetView>
  </sheetViews>
  <sheetFormatPr baseColWidth="10" defaultColWidth="12.75" defaultRowHeight="13.8"/>
  <cols>
    <col min="1" max="1" width="6.75" customWidth="1"/>
    <col min="3" max="3" width="23.125" customWidth="1"/>
    <col min="5" max="5" width="5.125" customWidth="1"/>
    <col min="6" max="6" width="13.875" customWidth="1"/>
    <col min="7" max="9" width="13.375" customWidth="1"/>
    <col min="10" max="10" width="5.125" customWidth="1"/>
    <col min="11" max="14" width="13.375" customWidth="1"/>
    <col min="15" max="15" width="11.625" customWidth="1"/>
    <col min="16" max="23" width="13.375" customWidth="1"/>
    <col min="24" max="24" width="13.375" style="7" customWidth="1"/>
    <col min="25" max="30" width="13.375" style="9" customWidth="1"/>
    <col min="31" max="34" width="13.375" customWidth="1"/>
  </cols>
  <sheetData>
    <row r="1" spans="3:30" s="1" customFormat="1" ht="33.75" customHeight="1">
      <c r="D1" s="1" t="s">
        <v>202</v>
      </c>
      <c r="X1" s="7"/>
      <c r="Y1" s="9"/>
      <c r="AA1" s="9"/>
      <c r="AB1" s="9"/>
      <c r="AC1" s="9"/>
      <c r="AD1" s="9"/>
    </row>
    <row r="3" spans="3:30" ht="21">
      <c r="C3" s="8"/>
      <c r="X3"/>
      <c r="Y3"/>
      <c r="Z3"/>
      <c r="AA3"/>
      <c r="AB3"/>
      <c r="AC3"/>
      <c r="AD3"/>
    </row>
    <row r="4" spans="3:30" ht="12">
      <c r="C4" s="23" t="s">
        <v>203</v>
      </c>
      <c r="D4" s="41">
        <v>2026</v>
      </c>
      <c r="X4"/>
      <c r="Y4"/>
      <c r="Z4"/>
      <c r="AA4"/>
      <c r="AB4"/>
      <c r="AC4"/>
      <c r="AD4"/>
    </row>
    <row r="5" spans="3:30" ht="11.4">
      <c r="D5" s="6"/>
      <c r="X5"/>
      <c r="Y5"/>
      <c r="Z5"/>
      <c r="AA5"/>
      <c r="AB5"/>
      <c r="AC5"/>
      <c r="AD5"/>
    </row>
    <row r="6" spans="3:30" ht="11.4">
      <c r="C6" t="s">
        <v>204</v>
      </c>
      <c r="D6" s="41" t="s">
        <v>211</v>
      </c>
      <c r="X6"/>
      <c r="Y6"/>
      <c r="Z6"/>
      <c r="AA6"/>
      <c r="AB6"/>
      <c r="AC6"/>
      <c r="AD6"/>
    </row>
    <row r="7" spans="3:30" ht="11.4">
      <c r="F7" s="10" t="str">
        <f>+$F$8&amp;" - "&amp;$F$9&amp;" - "&amp;F10</f>
        <v>Asimétrico - Local - Calidad Best Effort</v>
      </c>
      <c r="G7" s="10" t="str">
        <f>+$F$8&amp;" - "&amp;$F$9&amp;" - "&amp;G10</f>
        <v>Asimétrico - Local - Calidad Datos Generales</v>
      </c>
      <c r="H7" s="10" t="str">
        <f>+$F$8&amp;" - "&amp;$F$9&amp;" - "&amp;H10</f>
        <v>Asimétrico - Local - Calidad Doble</v>
      </c>
      <c r="I7" s="10" t="str">
        <f>+$F$8&amp;" - "&amp;$F$9&amp;" - "&amp;I10</f>
        <v>Asimétrico - Local - Calidad Triple</v>
      </c>
      <c r="K7" s="10" t="str">
        <f>+$F$8&amp;" - "&amp;$K$9&amp;" - "&amp;K10</f>
        <v>Asimétrico - Regional - Calidad Best Effort</v>
      </c>
      <c r="L7" s="10" t="str">
        <f>+$F$8&amp;" - "&amp;$K$9&amp;" - "&amp;L10</f>
        <v>Asimétrico - Regional - Calidad Datos Generales</v>
      </c>
      <c r="M7" s="10" t="str">
        <f>+$F$8&amp;" - "&amp;$K$9&amp;" - "&amp;M10</f>
        <v>Asimétrico - Regional - Calidad Doble</v>
      </c>
      <c r="N7" s="10" t="str">
        <f>+$F$8&amp;" - "&amp;$K$9&amp;" - "&amp;N10</f>
        <v>Asimétrico - Regional - Calidad Triple</v>
      </c>
      <c r="P7" s="10" t="str">
        <f>+$F$8&amp;" - "&amp;$P$9&amp;" - "&amp;P10</f>
        <v>Asimétrico - Nacional - Calidad Best Effort</v>
      </c>
      <c r="Q7" s="10" t="str">
        <f>+$F$8&amp;" - "&amp;$P$9&amp;" - "&amp;Q10</f>
        <v>Asimétrico - Nacional - Calidad Datos Generales</v>
      </c>
      <c r="R7" s="10" t="str">
        <f>+$F$8&amp;" - "&amp;$P$9&amp;" - "&amp;R10</f>
        <v>Asimétrico - Nacional - Calidad Doble</v>
      </c>
      <c r="S7" s="10" t="str">
        <f>+$F$8&amp;" - "&amp;$P$9&amp;" - "&amp;S10</f>
        <v>Asimétrico - Nacional - Calidad Triple</v>
      </c>
      <c r="X7"/>
      <c r="Y7"/>
      <c r="Z7"/>
      <c r="AA7"/>
      <c r="AB7"/>
      <c r="AC7"/>
      <c r="AD7"/>
    </row>
    <row r="8" spans="3:30">
      <c r="D8" s="37" t="s">
        <v>205</v>
      </c>
      <c r="F8" s="130" t="s">
        <v>149</v>
      </c>
      <c r="G8" s="130"/>
      <c r="H8" s="130"/>
      <c r="I8" s="130"/>
      <c r="J8" s="40"/>
      <c r="K8" s="130" t="s">
        <v>149</v>
      </c>
      <c r="L8" s="130"/>
      <c r="M8" s="130"/>
      <c r="N8" s="130"/>
      <c r="O8" s="40"/>
      <c r="P8" s="130" t="s">
        <v>149</v>
      </c>
      <c r="Q8" s="130"/>
      <c r="R8" s="130"/>
      <c r="S8" s="130"/>
    </row>
    <row r="9" spans="3:30">
      <c r="D9" s="37" t="s">
        <v>206</v>
      </c>
      <c r="F9" s="130" t="s">
        <v>136</v>
      </c>
      <c r="G9" s="130"/>
      <c r="H9" s="130"/>
      <c r="I9" s="130"/>
      <c r="J9" s="40"/>
      <c r="K9" s="130" t="s">
        <v>138</v>
      </c>
      <c r="L9" s="130"/>
      <c r="M9" s="130"/>
      <c r="N9" s="130"/>
      <c r="O9" s="40"/>
      <c r="P9" s="130" t="s">
        <v>139</v>
      </c>
      <c r="Q9" s="130"/>
      <c r="R9" s="130"/>
      <c r="S9" s="130"/>
    </row>
    <row r="10" spans="3:30" ht="24">
      <c r="D10" s="37" t="s">
        <v>207</v>
      </c>
      <c r="F10" s="39" t="s">
        <v>153</v>
      </c>
      <c r="G10" s="39" t="s">
        <v>154</v>
      </c>
      <c r="H10" s="39" t="s">
        <v>155</v>
      </c>
      <c r="I10" s="39" t="s">
        <v>156</v>
      </c>
      <c r="J10" s="40"/>
      <c r="K10" s="39" t="s">
        <v>153</v>
      </c>
      <c r="L10" s="39" t="s">
        <v>154</v>
      </c>
      <c r="M10" s="39" t="s">
        <v>155</v>
      </c>
      <c r="N10" s="39" t="s">
        <v>156</v>
      </c>
      <c r="O10" s="40"/>
      <c r="P10" s="39" t="s">
        <v>153</v>
      </c>
      <c r="Q10" s="39" t="s">
        <v>154</v>
      </c>
      <c r="R10" s="39" t="s">
        <v>155</v>
      </c>
      <c r="S10" s="39" t="s">
        <v>156</v>
      </c>
    </row>
    <row r="11" spans="3:30">
      <c r="D11" s="37" t="s">
        <v>206</v>
      </c>
      <c r="F11" s="38" t="s">
        <v>136</v>
      </c>
      <c r="G11" s="38" t="s">
        <v>136</v>
      </c>
      <c r="H11" s="38" t="s">
        <v>136</v>
      </c>
      <c r="I11" s="38" t="s">
        <v>136</v>
      </c>
      <c r="K11" s="38" t="s">
        <v>138</v>
      </c>
      <c r="L11" s="38" t="s">
        <v>138</v>
      </c>
      <c r="M11" s="38" t="s">
        <v>138</v>
      </c>
      <c r="N11" s="38" t="s">
        <v>138</v>
      </c>
      <c r="P11" s="38" t="s">
        <v>139</v>
      </c>
      <c r="Q11" s="38" t="s">
        <v>139</v>
      </c>
      <c r="R11" s="38" t="s">
        <v>139</v>
      </c>
      <c r="S11" s="38" t="s">
        <v>139</v>
      </c>
    </row>
    <row r="12" spans="3:30" ht="11.4" customHeight="1">
      <c r="D12" s="37" t="s">
        <v>205</v>
      </c>
      <c r="F12" s="38" t="s">
        <v>149</v>
      </c>
      <c r="G12" s="38" t="s">
        <v>149</v>
      </c>
      <c r="H12" s="38" t="s">
        <v>149</v>
      </c>
      <c r="I12" s="38" t="s">
        <v>149</v>
      </c>
      <c r="K12" s="38" t="s">
        <v>149</v>
      </c>
      <c r="L12" s="38" t="s">
        <v>149</v>
      </c>
      <c r="M12" s="38" t="s">
        <v>149</v>
      </c>
      <c r="N12" s="38" t="s">
        <v>149</v>
      </c>
      <c r="P12" s="38" t="s">
        <v>149</v>
      </c>
      <c r="Q12" s="38" t="s">
        <v>149</v>
      </c>
      <c r="R12" s="38" t="s">
        <v>149</v>
      </c>
      <c r="S12" s="38" t="s">
        <v>149</v>
      </c>
    </row>
    <row r="13" spans="3:30" ht="22.8">
      <c r="D13" s="37" t="s">
        <v>207</v>
      </c>
      <c r="F13" s="38" t="s">
        <v>153</v>
      </c>
      <c r="G13" s="38" t="s">
        <v>154</v>
      </c>
      <c r="H13" s="38" t="s">
        <v>155</v>
      </c>
      <c r="I13" s="38" t="s">
        <v>156</v>
      </c>
      <c r="K13" s="38" t="s">
        <v>153</v>
      </c>
      <c r="L13" s="38" t="s">
        <v>154</v>
      </c>
      <c r="M13" s="38" t="s">
        <v>155</v>
      </c>
      <c r="N13" s="38" t="s">
        <v>156</v>
      </c>
      <c r="P13" s="38" t="s">
        <v>153</v>
      </c>
      <c r="Q13" s="38" t="s">
        <v>154</v>
      </c>
      <c r="R13" s="38" t="s">
        <v>155</v>
      </c>
      <c r="S13" s="38" t="s">
        <v>156</v>
      </c>
    </row>
    <row r="15" spans="3:30">
      <c r="C15" s="10" t="s">
        <v>210</v>
      </c>
      <c r="D15" s="22">
        <f t="array" ref="D15:D37">vel.SAIB</f>
        <v>2</v>
      </c>
      <c r="F15" s="128">
        <f t="array" ref="F15">INDEX('Costo SCyD'!$O$9:$S$597,MATCH(F$11&amp;F$12&amp;F$13&amp;$D15,'Costo SCyD'!$A$9:$A$597&amp;'Costo SCyD'!$B$9:$B$597&amp;'Costo SCyD'!$C$9:$C$597&amp;'Costo SCyD'!$D$9:$D$597,0),MATCH('Resultados Caso I'!$D$4,'Costo SCyD'!$O$2:$S$2,0))+IF($D$6="Sí",INDEX(costos.acceso,MATCH($D15,vel.SAIB,0),MATCH($D$4,years,0)),0)</f>
        <v>113.71679397177394</v>
      </c>
      <c r="G15" s="34">
        <f t="array" ref="G15">INDEX('Costo SCyD'!$O$9:$S$597,MATCH(G$11&amp;G$12&amp;G$13&amp;$D15,'Costo SCyD'!$A$9:$A$597&amp;'Costo SCyD'!$B$9:$B$597&amp;'Costo SCyD'!$C$9:$C$597&amp;'Costo SCyD'!$D$9:$D$597,0),MATCH('Resultados Caso I'!$D$4,'Costo SCyD'!$O$2:$S$2,0))+IF($D$6="Sí",INDEX(costos.acceso,MATCH($D15,vel.SAIB,0),MATCH($D$4,years,0)),0)</f>
        <v>115.29459864082324</v>
      </c>
      <c r="H15" s="34">
        <f t="array" ref="H15">INDEX('Costo SCyD'!$O$9:$S$597,MATCH(H$11&amp;H$12&amp;H$13&amp;$D15,'Costo SCyD'!$A$9:$A$597&amp;'Costo SCyD'!$B$9:$B$597&amp;'Costo SCyD'!$C$9:$C$597&amp;'Costo SCyD'!$D$9:$D$597,0),MATCH('Resultados Caso I'!$D$4,'Costo SCyD'!$O$2:$S$2,0))+IF($D$6="Sí",INDEX(costos.acceso,MATCH($D15,vel.SAIB,0),MATCH($D$4,years,0)),0)</f>
        <v>117.6238995602034</v>
      </c>
      <c r="I15" s="34">
        <f t="array" ref="I15">INDEX('Costo SCyD'!$O$9:$S$597,MATCH(I$11&amp;I$12&amp;I$13&amp;$D15,'Costo SCyD'!$A$9:$A$597&amp;'Costo SCyD'!$B$9:$B$597&amp;'Costo SCyD'!$C$9:$C$597&amp;'Costo SCyD'!$D$9:$D$597,0),MATCH('Resultados Caso I'!$D$4,'Costo SCyD'!$O$2:$S$2,0))+IF($D$6="Sí",INDEX(costos.acceso,MATCH($D15,vel.SAIB,0),MATCH($D$4,years,0)),0)</f>
        <v>119.73293349785494</v>
      </c>
      <c r="K15" s="34">
        <f t="array" ref="K15">INDEX('Costo SCyD'!$O$9:$S$597,MATCH(K$11&amp;K$12&amp;K$13&amp;$D15,'Costo SCyD'!$A$9:$A$597&amp;'Costo SCyD'!$B$9:$B$597&amp;'Costo SCyD'!$C$9:$C$597&amp;'Costo SCyD'!$D$9:$D$597,0),MATCH('Resultados Caso I'!$D$4,'Costo SCyD'!$O$2:$S$2,0))+IF($D$6="Sí",INDEX(costos.acceso,MATCH($D15,vel.SAIB,0),MATCH($D$4,years,0)),0)</f>
        <v>119.51550274231906</v>
      </c>
      <c r="L15" s="34">
        <f t="array" ref="L15">INDEX('Costo SCyD'!$O$9:$S$597,MATCH(L$11&amp;L$12&amp;L$13&amp;$D15,'Costo SCyD'!$A$9:$A$597&amp;'Costo SCyD'!$B$9:$B$597&amp;'Costo SCyD'!$C$9:$C$597&amp;'Costo SCyD'!$D$9:$D$597,0),MATCH('Resultados Caso I'!$D$4,'Costo SCyD'!$O$2:$S$2,0))+IF($D$6="Sí",INDEX(costos.acceso,MATCH($D15,vel.SAIB,0),MATCH($D$4,years,0)),0)</f>
        <v>121.73203536770033</v>
      </c>
      <c r="M15" s="34">
        <f t="array" ref="M15">INDEX('Costo SCyD'!$O$9:$S$597,MATCH(M$11&amp;M$12&amp;M$13&amp;$D15,'Costo SCyD'!$A$9:$A$597&amp;'Costo SCyD'!$B$9:$B$597&amp;'Costo SCyD'!$C$9:$C$597&amp;'Costo SCyD'!$D$9:$D$597,0),MATCH('Resultados Caso I'!$D$4,'Costo SCyD'!$O$2:$S$2,0))+IF($D$6="Sí",INDEX(costos.acceso,MATCH($D15,vel.SAIB,0),MATCH($D$4,years,0)),0)</f>
        <v>125.004285465203</v>
      </c>
      <c r="N15" s="34">
        <f t="array" ref="N15">INDEX('Costo SCyD'!$O$9:$S$597,MATCH(N$11&amp;N$12&amp;N$13&amp;$D15,'Costo SCyD'!$A$9:$A$597&amp;'Costo SCyD'!$B$9:$B$597&amp;'Costo SCyD'!$C$9:$C$597&amp;'Costo SCyD'!$D$9:$D$597,0),MATCH('Resultados Caso I'!$D$4,'Costo SCyD'!$O$2:$S$2,0))+IF($D$6="Sí",INDEX(costos.acceso,MATCH($D15,vel.SAIB,0),MATCH($D$4,years,0)),0)</f>
        <v>127.967099952029</v>
      </c>
      <c r="P15" s="34">
        <f t="array" ref="P15">INDEX('Costo SCyD'!$O$9:$S$597,MATCH(P$11&amp;P$12&amp;P$13&amp;$D15,'Costo SCyD'!$A$9:$A$597&amp;'Costo SCyD'!$B$9:$B$597&amp;'Costo SCyD'!$C$9:$C$597&amp;'Costo SCyD'!$D$9:$D$597,0),MATCH('Resultados Caso I'!$D$4,'Costo SCyD'!$O$2:$S$2,0))+IF($D$6="Sí",INDEX(costos.acceso,MATCH($D15,vel.SAIB,0),MATCH($D$4,years,0)),0)</f>
        <v>126.28110798849704</v>
      </c>
      <c r="Q15" s="34">
        <f t="array" ref="Q15">INDEX('Costo SCyD'!$O$9:$S$597,MATCH(Q$11&amp;Q$12&amp;Q$13&amp;$D15,'Costo SCyD'!$A$9:$A$597&amp;'Costo SCyD'!$B$9:$B$597&amp;'Costo SCyD'!$C$9:$C$597&amp;'Costo SCyD'!$D$9:$D$597,0),MATCH('Resultados Caso I'!$D$4,'Costo SCyD'!$O$2:$S$2,0))+IF($D$6="Sí",INDEX(costos.acceso,MATCH($D15,vel.SAIB,0),MATCH($D$4,years,0)),0)</f>
        <v>129.24287224789154</v>
      </c>
      <c r="R15" s="34">
        <f t="array" ref="R15">INDEX('Costo SCyD'!$O$9:$S$597,MATCH(R$11&amp;R$12&amp;R$13&amp;$D15,'Costo SCyD'!$A$9:$A$597&amp;'Costo SCyD'!$B$9:$B$597&amp;'Costo SCyD'!$C$9:$C$597&amp;'Costo SCyD'!$D$9:$D$597,0),MATCH('Resultados Caso I'!$D$4,'Costo SCyD'!$O$2:$S$2,0))+IF($D$6="Sí",INDEX(costos.acceso,MATCH($D15,vel.SAIB,0),MATCH($D$4,years,0)),0)</f>
        <v>133.61530208519946</v>
      </c>
      <c r="S15" s="34">
        <f t="array" ref="S15">INDEX('Costo SCyD'!$O$9:$S$597,MATCH(S$11&amp;S$12&amp;S$13&amp;$D15,'Costo SCyD'!$A$9:$A$597&amp;'Costo SCyD'!$B$9:$B$597&amp;'Costo SCyD'!$C$9:$C$597&amp;'Costo SCyD'!$D$9:$D$597,0),MATCH('Resultados Caso I'!$D$4,'Costo SCyD'!$O$2:$S$2,0))+IF($D$6="Sí",INDEX(costos.acceso,MATCH($D15,vel.SAIB,0),MATCH($D$4,years,0)),0)</f>
        <v>137.57425940160175</v>
      </c>
    </row>
    <row r="16" spans="3:30">
      <c r="C16" s="10" t="s">
        <v>160</v>
      </c>
      <c r="D16" s="22">
        <v>3</v>
      </c>
      <c r="F16" s="34">
        <f t="array" ref="F16">INDEX('Costo SCyD'!$O$9:$S$597,MATCH(F$11&amp;F$12&amp;F$13&amp;$D16,'Costo SCyD'!$A$9:$A$597&amp;'Costo SCyD'!$B$9:$B$597&amp;'Costo SCyD'!$C$9:$C$597&amp;'Costo SCyD'!$D$9:$D$597,0),MATCH('Resultados Caso I'!$D$4,'Costo SCyD'!$O$2:$S$2,0))+IF($D$6="Sí",INDEX(costos.acceso,MATCH($D16,vel.SAIB,0),MATCH($D$4,years,0)),0)</f>
        <v>116.83818271003324</v>
      </c>
      <c r="G16" s="34">
        <f t="array" ref="G16">INDEX('Costo SCyD'!$O$9:$S$597,MATCH(G$11&amp;G$12&amp;G$13&amp;$D16,'Costo SCyD'!$A$9:$A$597&amp;'Costo SCyD'!$B$9:$B$597&amp;'Costo SCyD'!$C$9:$C$597&amp;'Costo SCyD'!$D$9:$D$597,0),MATCH('Resultados Caso I'!$D$4,'Costo SCyD'!$O$2:$S$2,0))+IF($D$6="Sí",INDEX(costos.acceso,MATCH($D16,vel.SAIB,0),MATCH($D$4,years,0)),0)</f>
        <v>118.75980844832353</v>
      </c>
      <c r="H16" s="34">
        <f t="array" ref="H16">INDEX('Costo SCyD'!$O$9:$S$597,MATCH(H$11&amp;H$12&amp;H$13&amp;$D16,'Costo SCyD'!$A$9:$A$597&amp;'Costo SCyD'!$B$9:$B$597&amp;'Costo SCyD'!$C$9:$C$597&amp;'Costo SCyD'!$D$9:$D$597,0),MATCH('Resultados Caso I'!$D$4,'Costo SCyD'!$O$2:$S$2,0))+IF($D$6="Sí",INDEX(costos.acceso,MATCH($D16,vel.SAIB,0),MATCH($D$4,years,0)),0)</f>
        <v>121.59668977255058</v>
      </c>
      <c r="I16" s="34">
        <f t="array" ref="I16">INDEX('Costo SCyD'!$O$9:$S$597,MATCH(I$11&amp;I$12&amp;I$13&amp;$D16,'Costo SCyD'!$A$9:$A$597&amp;'Costo SCyD'!$B$9:$B$597&amp;'Costo SCyD'!$C$9:$C$597&amp;'Costo SCyD'!$D$9:$D$597,0),MATCH('Resultados Caso I'!$D$4,'Costo SCyD'!$O$2:$S$2,0))+IF($D$6="Sí",INDEX(costos.acceso,MATCH($D16,vel.SAIB,0),MATCH($D$4,years,0)),0)</f>
        <v>124.16530550618313</v>
      </c>
      <c r="K16" s="34">
        <f t="array" ref="K16">INDEX('Costo SCyD'!$O$9:$S$597,MATCH(K$11&amp;K$12&amp;K$13&amp;$D16,'Costo SCyD'!$A$9:$A$597&amp;'Costo SCyD'!$B$9:$B$597&amp;'Costo SCyD'!$C$9:$C$597&amp;'Costo SCyD'!$D$9:$D$597,0),MATCH('Resultados Caso I'!$D$4,'Costo SCyD'!$O$2:$S$2,0))+IF($D$6="Sí",INDEX(costos.acceso,MATCH($D16,vel.SAIB,0),MATCH($D$4,years,0)),0)</f>
        <v>123.90049418680391</v>
      </c>
      <c r="L16" s="34">
        <f t="array" ref="L16">INDEX('Costo SCyD'!$O$9:$S$597,MATCH(L$11&amp;L$12&amp;L$13&amp;$D16,'Costo SCyD'!$A$9:$A$597&amp;'Costo SCyD'!$B$9:$B$597&amp;'Costo SCyD'!$C$9:$C$597&amp;'Costo SCyD'!$D$9:$D$597,0),MATCH('Resultados Caso I'!$D$4,'Costo SCyD'!$O$2:$S$2,0))+IF($D$6="Sí",INDEX(costos.acceso,MATCH($D16,vel.SAIB,0),MATCH($D$4,years,0)),0)</f>
        <v>126.60003375988634</v>
      </c>
      <c r="M16" s="34">
        <f t="array" ref="M16">INDEX('Costo SCyD'!$O$9:$S$597,MATCH(M$11&amp;M$12&amp;M$13&amp;$D16,'Costo SCyD'!$A$9:$A$597&amp;'Costo SCyD'!$B$9:$B$597&amp;'Costo SCyD'!$C$9:$C$597&amp;'Costo SCyD'!$D$9:$D$597,0),MATCH('Resultados Caso I'!$D$4,'Costo SCyD'!$O$2:$S$2,0))+IF($D$6="Sí",INDEX(costos.acceso,MATCH($D16,vel.SAIB,0),MATCH($D$4,years,0)),0)</f>
        <v>130.58534330601219</v>
      </c>
      <c r="N16" s="34">
        <f t="array" ref="N16">INDEX('Costo SCyD'!$O$9:$S$597,MATCH(N$11&amp;N$12&amp;N$13&amp;$D16,'Costo SCyD'!$A$9:$A$597&amp;'Costo SCyD'!$B$9:$B$597&amp;'Costo SCyD'!$C$9:$C$597&amp;'Costo SCyD'!$D$9:$D$597,0),MATCH('Resultados Caso I'!$D$4,'Costo SCyD'!$O$2:$S$2,0))+IF($D$6="Sí",INDEX(costos.acceso,MATCH($D16,vel.SAIB,0),MATCH($D$4,years,0)),0)</f>
        <v>134.19378780319749</v>
      </c>
      <c r="P16" s="34">
        <f t="array" ref="P16">INDEX('Costo SCyD'!$O$9:$S$597,MATCH(P$11&amp;P$12&amp;P$13&amp;$D16,'Costo SCyD'!$A$9:$A$597&amp;'Costo SCyD'!$B$9:$B$597&amp;'Costo SCyD'!$C$9:$C$597&amp;'Costo SCyD'!$D$9:$D$597,0),MATCH('Resultados Caso I'!$D$4,'Costo SCyD'!$O$2:$S$2,0))+IF($D$6="Sí",INDEX(costos.acceso,MATCH($D16,vel.SAIB,0),MATCH($D$4,years,0)),0)</f>
        <v>132.14039956368507</v>
      </c>
      <c r="Q16" s="34">
        <f t="array" ref="Q16">INDEX('Costo SCyD'!$O$9:$S$597,MATCH(Q$11&amp;Q$12&amp;Q$13&amp;$D16,'Costo SCyD'!$A$9:$A$597&amp;'Costo SCyD'!$B$9:$B$597&amp;'Costo SCyD'!$C$9:$C$597&amp;'Costo SCyD'!$D$9:$D$597,0),MATCH('Resultados Caso I'!$D$4,'Costo SCyD'!$O$2:$S$2,0))+IF($D$6="Sí",INDEX(costos.acceso,MATCH($D16,vel.SAIB,0),MATCH($D$4,years,0)),0)</f>
        <v>135.74756497727844</v>
      </c>
      <c r="R16" s="34">
        <f t="array" ref="R16">INDEX('Costo SCyD'!$O$9:$S$597,MATCH(R$11&amp;R$12&amp;R$13&amp;$D16,'Costo SCyD'!$A$9:$A$597&amp;'Costo SCyD'!$B$9:$B$597&amp;'Costo SCyD'!$C$9:$C$597&amp;'Costo SCyD'!$D$9:$D$597,0),MATCH('Resultados Caso I'!$D$4,'Costo SCyD'!$O$2:$S$2,0))+IF($D$6="Sí",INDEX(costos.acceso,MATCH($D16,vel.SAIB,0),MATCH($D$4,years,0)),0)</f>
        <v>141.07279558348657</v>
      </c>
      <c r="S16" s="34">
        <f t="array" ref="S16">INDEX('Costo SCyD'!$O$9:$S$597,MATCH(S$11&amp;S$12&amp;S$13&amp;$D16,'Costo SCyD'!$A$9:$A$597&amp;'Costo SCyD'!$B$9:$B$597&amp;'Costo SCyD'!$C$9:$C$597&amp;'Costo SCyD'!$D$9:$D$597,0),MATCH('Resultados Caso I'!$D$4,'Costo SCyD'!$O$2:$S$2,0))+IF($D$6="Sí",INDEX(costos.acceso,MATCH($D16,vel.SAIB,0),MATCH($D$4,years,0)),0)</f>
        <v>145.89445343836874</v>
      </c>
    </row>
    <row r="17" spans="3:19">
      <c r="C17" s="10" t="str">
        <f t="shared" ref="C17:C37" si="0">+D17&amp;" Mbps"</f>
        <v>5 Mbps</v>
      </c>
      <c r="D17" s="22">
        <v>5</v>
      </c>
      <c r="F17" s="34">
        <f t="array" ref="F17">INDEX('Costo SCyD'!$O$9:$S$597,MATCH(F$11&amp;F$12&amp;F$13&amp;$D17,'Costo SCyD'!$A$9:$A$597&amp;'Costo SCyD'!$B$9:$B$597&amp;'Costo SCyD'!$C$9:$C$597&amp;'Costo SCyD'!$D$9:$D$597,0),MATCH('Resultados Caso I'!$D$4,'Costo SCyD'!$O$2:$S$2,0))+IF($D$6="Sí",INDEX(costos.acceso,MATCH($D17,vel.SAIB,0),MATCH($D$4,years,0)),0)</f>
        <v>121.7565264963231</v>
      </c>
      <c r="G17" s="34">
        <f t="array" ref="G17">INDEX('Costo SCyD'!$O$9:$S$597,MATCH(G$11&amp;G$12&amp;G$13&amp;$D17,'Costo SCyD'!$A$9:$A$597&amp;'Costo SCyD'!$B$9:$B$597&amp;'Costo SCyD'!$C$9:$C$597&amp;'Costo SCyD'!$D$9:$D$597,0),MATCH('Resultados Caso I'!$D$4,'Costo SCyD'!$O$2:$S$2,0))+IF($D$6="Sí",INDEX(costos.acceso,MATCH($D17,vel.SAIB,0),MATCH($D$4,years,0)),0)</f>
        <v>124.21990795980386</v>
      </c>
      <c r="H17" s="34">
        <f t="array" ref="H17">INDEX('Costo SCyD'!$O$9:$S$597,MATCH(H$11&amp;H$12&amp;H$13&amp;$D17,'Costo SCyD'!$A$9:$A$597&amp;'Costo SCyD'!$B$9:$B$597&amp;'Costo SCyD'!$C$9:$C$597&amp;'Costo SCyD'!$D$9:$D$597,0),MATCH('Resultados Caso I'!$D$4,'Costo SCyD'!$O$2:$S$2,0))+IF($D$6="Sí",INDEX(costos.acceso,MATCH($D17,vel.SAIB,0),MATCH($D$4,years,0)),0)</f>
        <v>127.85657910181995</v>
      </c>
      <c r="I17" s="34">
        <f t="array" ref="I17">INDEX('Costo SCyD'!$O$9:$S$597,MATCH(I$11&amp;I$12&amp;I$13&amp;$D17,'Costo SCyD'!$A$9:$A$597&amp;'Costo SCyD'!$B$9:$B$597&amp;'Costo SCyD'!$C$9:$C$597&amp;'Costo SCyD'!$D$9:$D$597,0),MATCH('Resultados Caso I'!$D$4,'Costo SCyD'!$O$2:$S$2,0))+IF($D$6="Sí",INDEX(costos.acceso,MATCH($D17,vel.SAIB,0),MATCH($D$4,years,0)),0)</f>
        <v>131.14935368271475</v>
      </c>
      <c r="K17" s="34">
        <f t="array" ref="K17">INDEX('Costo SCyD'!$O$9:$S$597,MATCH(K$11&amp;K$12&amp;K$13&amp;$D17,'Costo SCyD'!$A$9:$A$597&amp;'Costo SCyD'!$B$9:$B$597&amp;'Costo SCyD'!$C$9:$C$597&amp;'Costo SCyD'!$D$9:$D$597,0),MATCH('Resultados Caso I'!$D$4,'Costo SCyD'!$O$2:$S$2,0))+IF($D$6="Sí",INDEX(costos.acceso,MATCH($D17,vel.SAIB,0),MATCH($D$4,years,0)),0)</f>
        <v>130.80988524071779</v>
      </c>
      <c r="L17" s="34">
        <f t="array" ref="L17">INDEX('Costo SCyD'!$O$9:$S$597,MATCH(L$11&amp;L$12&amp;L$13&amp;$D17,'Costo SCyD'!$A$9:$A$597&amp;'Costo SCyD'!$B$9:$B$597&amp;'Costo SCyD'!$C$9:$C$597&amp;'Costo SCyD'!$D$9:$D$597,0),MATCH('Resultados Caso I'!$D$4,'Costo SCyD'!$O$2:$S$2,0))+IF($D$6="Sí",INDEX(costos.acceso,MATCH($D17,vel.SAIB,0),MATCH($D$4,years,0)),0)</f>
        <v>134.2704944591292</v>
      </c>
      <c r="M17" s="34">
        <f t="array" ref="M17">INDEX('Costo SCyD'!$O$9:$S$597,MATCH(M$11&amp;M$12&amp;M$13&amp;$D17,'Costo SCyD'!$A$9:$A$597&amp;'Costo SCyD'!$B$9:$B$597&amp;'Costo SCyD'!$C$9:$C$597&amp;'Costo SCyD'!$D$9:$D$597,0),MATCH('Resultados Caso I'!$D$4,'Costo SCyD'!$O$2:$S$2,0))+IF($D$6="Sí",INDEX(costos.acceso,MATCH($D17,vel.SAIB,0),MATCH($D$4,years,0)),0)</f>
        <v>139.37936527957001</v>
      </c>
      <c r="N17" s="34">
        <f t="array" ref="N17">INDEX('Costo SCyD'!$O$9:$S$597,MATCH(N$11&amp;N$12&amp;N$13&amp;$D17,'Costo SCyD'!$A$9:$A$597&amp;'Costo SCyD'!$B$9:$B$597&amp;'Costo SCyD'!$C$9:$C$597&amp;'Costo SCyD'!$D$9:$D$597,0),MATCH('Resultados Caso I'!$D$4,'Costo SCyD'!$O$2:$S$2,0))+IF($D$6="Sí",INDEX(costos.acceso,MATCH($D17,vel.SAIB,0),MATCH($D$4,years,0)),0)</f>
        <v>144.0051230997552</v>
      </c>
      <c r="P17" s="34">
        <f t="array" ref="P17">INDEX('Costo SCyD'!$O$9:$S$597,MATCH(P$11&amp;P$12&amp;P$13&amp;$D17,'Costo SCyD'!$A$9:$A$597&amp;'Costo SCyD'!$B$9:$B$597&amp;'Costo SCyD'!$C$9:$C$597&amp;'Costo SCyD'!$D$9:$D$597,0),MATCH('Resultados Caso I'!$D$4,'Costo SCyD'!$O$2:$S$2,0))+IF($D$6="Sí",INDEX(costos.acceso,MATCH($D17,vel.SAIB,0),MATCH($D$4,years,0)),0)</f>
        <v>141.37283189665925</v>
      </c>
      <c r="Q17" s="34">
        <f t="array" ref="Q17">INDEX('Costo SCyD'!$O$9:$S$597,MATCH(Q$11&amp;Q$12&amp;Q$13&amp;$D17,'Costo SCyD'!$A$9:$A$597&amp;'Costo SCyD'!$B$9:$B$597&amp;'Costo SCyD'!$C$9:$C$597&amp;'Costo SCyD'!$D$9:$D$597,0),MATCH('Resultados Caso I'!$D$4,'Costo SCyD'!$O$2:$S$2,0))+IF($D$6="Sí",INDEX(costos.acceso,MATCH($D17,vel.SAIB,0),MATCH($D$4,years,0)),0)</f>
        <v>145.99695002668631</v>
      </c>
      <c r="R17" s="34">
        <f t="array" ref="R17">INDEX('Costo SCyD'!$O$9:$S$597,MATCH(R$11&amp;R$12&amp;R$13&amp;$D17,'Costo SCyD'!$A$9:$A$597&amp;'Costo SCyD'!$B$9:$B$597&amp;'Costo SCyD'!$C$9:$C$597&amp;'Costo SCyD'!$D$9:$D$597,0),MATCH('Resultados Caso I'!$D$4,'Costo SCyD'!$O$2:$S$2,0))+IF($D$6="Sí",INDEX(costos.acceso,MATCH($D17,vel.SAIB,0),MATCH($D$4,years,0)),0)</f>
        <v>152.82350012054846</v>
      </c>
      <c r="S17" s="34">
        <f t="array" ref="S17">INDEX('Costo SCyD'!$O$9:$S$597,MATCH(S$11&amp;S$12&amp;S$13&amp;$D17,'Costo SCyD'!$A$9:$A$597&amp;'Costo SCyD'!$B$9:$B$597&amp;'Costo SCyD'!$C$9:$C$597&amp;'Costo SCyD'!$D$9:$D$597,0),MATCH('Resultados Caso I'!$D$4,'Costo SCyD'!$O$2:$S$2,0))+IF($D$6="Sí",INDEX(costos.acceso,MATCH($D17,vel.SAIB,0),MATCH($D$4,years,0)),0)</f>
        <v>159.00450735119205</v>
      </c>
    </row>
    <row r="18" spans="3:19">
      <c r="C18" s="10" t="str">
        <f t="shared" si="0"/>
        <v>10 Mbps</v>
      </c>
      <c r="D18" s="22">
        <v>10</v>
      </c>
      <c r="F18" s="34">
        <f t="array" ref="F18">INDEX('Costo SCyD'!$O$9:$S$597,MATCH(F$11&amp;F$12&amp;F$13&amp;$D18,'Costo SCyD'!$A$9:$A$597&amp;'Costo SCyD'!$B$9:$B$597&amp;'Costo SCyD'!$C$9:$C$597&amp;'Costo SCyD'!$D$9:$D$597,0),MATCH('Resultados Caso I'!$D$4,'Costo SCyD'!$O$2:$S$2,0))+IF($D$6="Sí",INDEX(costos.acceso,MATCH($D18,vel.SAIB,0),MATCH($D$4,years,0)),0)</f>
        <v>133.48384789264367</v>
      </c>
      <c r="G18" s="34">
        <f t="array" ref="G18">INDEX('Costo SCyD'!$O$9:$S$597,MATCH(G$11&amp;G$12&amp;G$13&amp;$D18,'Costo SCyD'!$A$9:$A$597&amp;'Costo SCyD'!$B$9:$B$597&amp;'Costo SCyD'!$C$9:$C$597&amp;'Costo SCyD'!$D$9:$D$597,0),MATCH('Resultados Caso I'!$D$4,'Costo SCyD'!$O$2:$S$2,0))+IF($D$6="Sí",INDEX(costos.acceso,MATCH($D18,vel.SAIB,0),MATCH($D$4,years,0)),0)</f>
        <v>136.93443069127034</v>
      </c>
      <c r="H18" s="34">
        <f t="array" ref="H18">INDEX('Costo SCyD'!$O$9:$S$597,MATCH(H$11&amp;H$12&amp;H$13&amp;$D18,'Costo SCyD'!$A$9:$A$597&amp;'Costo SCyD'!$B$9:$B$597&amp;'Costo SCyD'!$C$9:$C$597&amp;'Costo SCyD'!$D$9:$D$597,0),MATCH('Resultados Caso I'!$D$4,'Costo SCyD'!$O$2:$S$2,0))+IF($D$6="Sí",INDEX(costos.acceso,MATCH($D18,vel.SAIB,0),MATCH($D$4,years,0)),0)</f>
        <v>142.02849958516035</v>
      </c>
      <c r="I18" s="34">
        <f t="array" ref="I18">INDEX('Costo SCyD'!$O$9:$S$597,MATCH(I$11&amp;I$12&amp;I$13&amp;$D18,'Costo SCyD'!$A$9:$A$597&amp;'Costo SCyD'!$B$9:$B$597&amp;'Costo SCyD'!$C$9:$C$597&amp;'Costo SCyD'!$D$9:$D$597,0),MATCH('Resultados Caso I'!$D$4,'Costo SCyD'!$O$2:$S$2,0))+IF($D$6="Sí",INDEX(costos.acceso,MATCH($D18,vel.SAIB,0),MATCH($D$4,years,0)),0)</f>
        <v>146.64085520162919</v>
      </c>
      <c r="K18" s="34">
        <f t="array" ref="K18">INDEX('Costo SCyD'!$O$9:$S$597,MATCH(K$11&amp;K$12&amp;K$13&amp;$D18,'Costo SCyD'!$A$9:$A$597&amp;'Costo SCyD'!$B$9:$B$597&amp;'Costo SCyD'!$C$9:$C$597&amp;'Costo SCyD'!$D$9:$D$597,0),MATCH('Resultados Caso I'!$D$4,'Costo SCyD'!$O$2:$S$2,0))+IF($D$6="Sí",INDEX(costos.acceso,MATCH($D18,vel.SAIB,0),MATCH($D$4,years,0)),0)</f>
        <v>146.165344614253</v>
      </c>
      <c r="L18" s="34">
        <f t="array" ref="L18">INDEX('Costo SCyD'!$O$9:$S$597,MATCH(L$11&amp;L$12&amp;L$13&amp;$D18,'Costo SCyD'!$A$9:$A$597&amp;'Costo SCyD'!$B$9:$B$597&amp;'Costo SCyD'!$C$9:$C$597&amp;'Costo SCyD'!$D$9:$D$597,0),MATCH('Resultados Caso I'!$D$4,'Costo SCyD'!$O$2:$S$2,0))+IF($D$6="Sí",INDEX(costos.acceso,MATCH($D18,vel.SAIB,0),MATCH($D$4,years,0)),0)</f>
        <v>151.01279468191183</v>
      </c>
      <c r="M18" s="34">
        <f t="array" ref="M18">INDEX('Costo SCyD'!$O$9:$S$597,MATCH(M$11&amp;M$12&amp;M$13&amp;$D18,'Costo SCyD'!$A$9:$A$597&amp;'Costo SCyD'!$B$9:$B$597&amp;'Costo SCyD'!$C$9:$C$597&amp;'Costo SCyD'!$D$9:$D$597,0),MATCH('Resultados Caso I'!$D$4,'Costo SCyD'!$O$2:$S$2,0))+IF($D$6="Sí",INDEX(costos.acceso,MATCH($D18,vel.SAIB,0),MATCH($D$4,years,0)),0)</f>
        <v>158.16904800067695</v>
      </c>
      <c r="N18" s="34">
        <f t="array" ref="N18">INDEX('Costo SCyD'!$O$9:$S$597,MATCH(N$11&amp;N$12&amp;N$13&amp;$D18,'Costo SCyD'!$A$9:$A$597&amp;'Costo SCyD'!$B$9:$B$597&amp;'Costo SCyD'!$C$9:$C$597&amp;'Costo SCyD'!$D$9:$D$597,0),MATCH('Resultados Caso I'!$D$4,'Costo SCyD'!$O$2:$S$2,0))+IF($D$6="Sí",INDEX(costos.acceso,MATCH($D18,vel.SAIB,0),MATCH($D$4,years,0)),0)</f>
        <v>164.64858054631446</v>
      </c>
      <c r="P18" s="34">
        <f t="array" ref="P18">INDEX('Costo SCyD'!$O$9:$S$597,MATCH(P$11&amp;P$12&amp;P$13&amp;$D18,'Costo SCyD'!$A$9:$A$597&amp;'Costo SCyD'!$B$9:$B$597&amp;'Costo SCyD'!$C$9:$C$597&amp;'Costo SCyD'!$D$9:$D$597,0),MATCH('Resultados Caso I'!$D$4,'Costo SCyD'!$O$2:$S$2,0))+IF($D$6="Sí",INDEX(costos.acceso,MATCH($D18,vel.SAIB,0),MATCH($D$4,years,0)),0)</f>
        <v>160.96139734670356</v>
      </c>
      <c r="Q18" s="34">
        <f t="array" ref="Q18">INDEX('Costo SCyD'!$O$9:$S$597,MATCH(Q$11&amp;Q$12&amp;Q$13&amp;$D18,'Costo SCyD'!$A$9:$A$597&amp;'Costo SCyD'!$B$9:$B$597&amp;'Costo SCyD'!$C$9:$C$597&amp;'Costo SCyD'!$D$9:$D$597,0),MATCH('Resultados Caso I'!$D$4,'Costo SCyD'!$O$2:$S$2,0))+IF($D$6="Sí",INDEX(costos.acceso,MATCH($D18,vel.SAIB,0),MATCH($D$4,years,0)),0)</f>
        <v>167.43863309554428</v>
      </c>
      <c r="R18" s="34">
        <f t="array" ref="R18">INDEX('Costo SCyD'!$O$9:$S$597,MATCH(R$11&amp;R$12&amp;R$13&amp;$D18,'Costo SCyD'!$A$9:$A$597&amp;'Costo SCyD'!$B$9:$B$597&amp;'Costo SCyD'!$C$9:$C$597&amp;'Costo SCyD'!$D$9:$D$597,0),MATCH('Resultados Caso I'!$D$4,'Costo SCyD'!$O$2:$S$2,0))+IF($D$6="Sí",INDEX(costos.acceso,MATCH($D18,vel.SAIB,0),MATCH($D$4,years,0)),0)</f>
        <v>177.0009265028186</v>
      </c>
      <c r="S18" s="34">
        <f t="array" ref="S18">INDEX('Costo SCyD'!$O$9:$S$597,MATCH(S$11&amp;S$12&amp;S$13&amp;$D18,'Costo SCyD'!$A$9:$A$597&amp;'Costo SCyD'!$B$9:$B$597&amp;'Costo SCyD'!$C$9:$C$597&amp;'Costo SCyD'!$D$9:$D$597,0),MATCH('Resultados Caso I'!$D$4,'Costo SCyD'!$O$2:$S$2,0))+IF($D$6="Sí",INDEX(costos.acceso,MATCH($D18,vel.SAIB,0),MATCH($D$4,years,0)),0)</f>
        <v>185.65897542639425</v>
      </c>
    </row>
    <row r="19" spans="3:19">
      <c r="C19" s="10" t="str">
        <f t="shared" si="0"/>
        <v>15 Mbps</v>
      </c>
      <c r="D19" s="22">
        <v>15</v>
      </c>
      <c r="F19" s="34">
        <f t="array" ref="F19">INDEX('Costo SCyD'!$O$9:$S$597,MATCH(F$11&amp;F$12&amp;F$13&amp;$D19,'Costo SCyD'!$A$9:$A$597&amp;'Costo SCyD'!$B$9:$B$597&amp;'Costo SCyD'!$C$9:$C$597&amp;'Costo SCyD'!$D$9:$D$597,0),MATCH('Resultados Caso I'!$D$4,'Costo SCyD'!$O$2:$S$2,0))+IF($D$6="Sí",INDEX(costos.acceso,MATCH($D19,vel.SAIB,0),MATCH($D$4,years,0)),0)</f>
        <v>140.31017468666587</v>
      </c>
      <c r="G19" s="34">
        <f t="array" ref="G19">INDEX('Costo SCyD'!$O$9:$S$597,MATCH(G$11&amp;G$12&amp;G$13&amp;$D19,'Costo SCyD'!$A$9:$A$597&amp;'Costo SCyD'!$B$9:$B$597&amp;'Costo SCyD'!$C$9:$C$597&amp;'Costo SCyD'!$D$9:$D$597,0),MATCH('Resultados Caso I'!$D$4,'Costo SCyD'!$O$2:$S$2,0))+IF($D$6="Sí",INDEX(costos.acceso,MATCH($D19,vel.SAIB,0),MATCH($D$4,years,0)),0)</f>
        <v>144.51267759974073</v>
      </c>
      <c r="H19" s="34">
        <f t="array" ref="H19">INDEX('Costo SCyD'!$O$9:$S$597,MATCH(H$11&amp;H$12&amp;H$13&amp;$D19,'Costo SCyD'!$A$9:$A$597&amp;'Costo SCyD'!$B$9:$B$597&amp;'Costo SCyD'!$C$9:$C$597&amp;'Costo SCyD'!$D$9:$D$597,0),MATCH('Resultados Caso I'!$D$4,'Costo SCyD'!$O$2:$S$2,0))+IF($D$6="Sí",INDEX(costos.acceso,MATCH($D19,vel.SAIB,0),MATCH($D$4,years,0)),0)</f>
        <v>150.71680038575158</v>
      </c>
      <c r="I19" s="34">
        <f t="array" ref="I19">INDEX('Costo SCyD'!$O$9:$S$597,MATCH(I$11&amp;I$12&amp;I$13&amp;$D19,'Costo SCyD'!$A$9:$A$597&amp;'Costo SCyD'!$B$9:$B$597&amp;'Costo SCyD'!$C$9:$C$597&amp;'Costo SCyD'!$D$9:$D$597,0),MATCH('Resultados Caso I'!$D$4,'Costo SCyD'!$O$2:$S$2,0))+IF($D$6="Sí",INDEX(costos.acceso,MATCH($D19,vel.SAIB,0),MATCH($D$4,years,0)),0)</f>
        <v>156.33423924914072</v>
      </c>
      <c r="K19" s="34">
        <f t="array" ref="K19">INDEX('Costo SCyD'!$O$9:$S$597,MATCH(K$11&amp;K$12&amp;K$13&amp;$D19,'Costo SCyD'!$A$9:$A$597&amp;'Costo SCyD'!$B$9:$B$597&amp;'Costo SCyD'!$C$9:$C$597&amp;'Costo SCyD'!$D$9:$D$597,0),MATCH('Resultados Caso I'!$D$4,'Costo SCyD'!$O$2:$S$2,0))+IF($D$6="Sí",INDEX(costos.acceso,MATCH($D19,vel.SAIB,0),MATCH($D$4,years,0)),0)</f>
        <v>155.75510965125318</v>
      </c>
      <c r="L19" s="34">
        <f t="array" ref="L19">INDEX('Costo SCyD'!$O$9:$S$597,MATCH(L$11&amp;L$12&amp;L$13&amp;$D19,'Costo SCyD'!$A$9:$A$597&amp;'Costo SCyD'!$B$9:$B$597&amp;'Costo SCyD'!$C$9:$C$597&amp;'Costo SCyD'!$D$9:$D$597,0),MATCH('Resultados Caso I'!$D$4,'Costo SCyD'!$O$2:$S$2,0))+IF($D$6="Sí",INDEX(costos.acceso,MATCH($D19,vel.SAIB,0),MATCH($D$4,years,0)),0)</f>
        <v>161.6588726441102</v>
      </c>
      <c r="M19" s="34">
        <f t="array" ref="M19">INDEX('Costo SCyD'!$O$9:$S$597,MATCH(M$11&amp;M$12&amp;M$13&amp;$D19,'Costo SCyD'!$A$9:$A$597&amp;'Costo SCyD'!$B$9:$B$597&amp;'Costo SCyD'!$C$9:$C$597&amp;'Costo SCyD'!$D$9:$D$597,0),MATCH('Resultados Caso I'!$D$4,'Costo SCyD'!$O$2:$S$2,0))+IF($D$6="Sí",INDEX(costos.acceso,MATCH($D19,vel.SAIB,0),MATCH($D$4,years,0)),0)</f>
        <v>170.37455262454176</v>
      </c>
      <c r="N19" s="34">
        <f t="array" ref="N19">INDEX('Costo SCyD'!$O$9:$S$597,MATCH(N$11&amp;N$12&amp;N$13&amp;$D19,'Costo SCyD'!$A$9:$A$597&amp;'Costo SCyD'!$B$9:$B$597&amp;'Costo SCyD'!$C$9:$C$597&amp;'Costo SCyD'!$D$9:$D$597,0),MATCH('Resultados Caso I'!$D$4,'Costo SCyD'!$O$2:$S$2,0))+IF($D$6="Sí",INDEX(costos.acceso,MATCH($D19,vel.SAIB,0),MATCH($D$4,years,0)),0)</f>
        <v>178.26604689885471</v>
      </c>
      <c r="P19" s="34">
        <f t="array" ref="P19">INDEX('Costo SCyD'!$O$9:$S$597,MATCH(P$11&amp;P$12&amp;P$13&amp;$D19,'Costo SCyD'!$A$9:$A$597&amp;'Costo SCyD'!$B$9:$B$597&amp;'Costo SCyD'!$C$9:$C$597&amp;'Costo SCyD'!$D$9:$D$597,0),MATCH('Resultados Caso I'!$D$4,'Costo SCyD'!$O$2:$S$2,0))+IF($D$6="Sí",INDEX(costos.acceso,MATCH($D19,vel.SAIB,0),MATCH($D$4,years,0)),0)</f>
        <v>173.77538574341955</v>
      </c>
      <c r="Q19" s="34">
        <f t="array" ref="Q19">INDEX('Costo SCyD'!$O$9:$S$597,MATCH(Q$11&amp;Q$12&amp;Q$13&amp;$D19,'Costo SCyD'!$A$9:$A$597&amp;'Costo SCyD'!$B$9:$B$597&amp;'Costo SCyD'!$C$9:$C$597&amp;'Costo SCyD'!$D$9:$D$597,0),MATCH('Resultados Caso I'!$D$4,'Costo SCyD'!$O$2:$S$2,0))+IF($D$6="Sí",INDEX(costos.acceso,MATCH($D19,vel.SAIB,0),MATCH($D$4,years,0)),0)</f>
        <v>181.66408272353823</v>
      </c>
      <c r="R19" s="34">
        <f t="array" ref="R19">INDEX('Costo SCyD'!$O$9:$S$597,MATCH(R$11&amp;R$12&amp;R$13&amp;$D19,'Costo SCyD'!$A$9:$A$597&amp;'Costo SCyD'!$B$9:$B$597&amp;'Costo SCyD'!$C$9:$C$597&amp;'Costo SCyD'!$D$9:$D$597,0),MATCH('Resultados Caso I'!$D$4,'Costo SCyD'!$O$2:$S$2,0))+IF($D$6="Sí",INDEX(costos.acceso,MATCH($D19,vel.SAIB,0),MATCH($D$4,years,0)),0)</f>
        <v>193.31010551010655</v>
      </c>
      <c r="S19" s="34">
        <f t="array" ref="S19">INDEX('Costo SCyD'!$O$9:$S$597,MATCH(S$11&amp;S$12&amp;S$13&amp;$D19,'Costo SCyD'!$A$9:$A$597&amp;'Costo SCyD'!$B$9:$B$597&amp;'Costo SCyD'!$C$9:$C$597&amp;'Costo SCyD'!$D$9:$D$597,0),MATCH('Resultados Caso I'!$D$4,'Costo SCyD'!$O$2:$S$2,0))+IF($D$6="Sí",INDEX(costos.acceso,MATCH($D19,vel.SAIB,0),MATCH($D$4,years,0)),0)</f>
        <v>203.85483894973095</v>
      </c>
    </row>
    <row r="20" spans="3:19">
      <c r="C20" s="10" t="str">
        <f t="shared" si="0"/>
        <v>20 Mbps</v>
      </c>
      <c r="D20" s="22">
        <v>20</v>
      </c>
      <c r="F20" s="34">
        <f t="array" ref="F20">INDEX('Costo SCyD'!$O$9:$S$597,MATCH(F$11&amp;F$12&amp;F$13&amp;$D20,'Costo SCyD'!$A$9:$A$597&amp;'Costo SCyD'!$B$9:$B$597&amp;'Costo SCyD'!$C$9:$C$597&amp;'Costo SCyD'!$D$9:$D$597,0),MATCH('Resultados Caso I'!$D$4,'Costo SCyD'!$O$2:$S$2,0))+IF($D$6="Sí",INDEX(costos.acceso,MATCH($D20,vel.SAIB,0),MATCH($D$4,years,0)),0)</f>
        <v>146.03784113372791</v>
      </c>
      <c r="G20" s="34">
        <f t="array" ref="G20">INDEX('Costo SCyD'!$O$9:$S$597,MATCH(G$11&amp;G$12&amp;G$13&amp;$D20,'Costo SCyD'!$A$9:$A$597&amp;'Costo SCyD'!$B$9:$B$597&amp;'Costo SCyD'!$C$9:$C$597&amp;'Costo SCyD'!$D$9:$D$597,0),MATCH('Resultados Caso I'!$D$4,'Costo SCyD'!$O$2:$S$2,0))+IF($D$6="Sí",INDEX(costos.acceso,MATCH($D20,vel.SAIB,0),MATCH($D$4,years,0)),0)</f>
        <v>150.87124668893341</v>
      </c>
      <c r="H20" s="34">
        <f t="array" ref="H20">INDEX('Costo SCyD'!$O$9:$S$597,MATCH(H$11&amp;H$12&amp;H$13&amp;$D20,'Costo SCyD'!$A$9:$A$597&amp;'Costo SCyD'!$B$9:$B$597&amp;'Costo SCyD'!$C$9:$C$597&amp;'Costo SCyD'!$D$9:$D$597,0),MATCH('Resultados Caso I'!$D$4,'Costo SCyD'!$O$2:$S$2,0))+IF($D$6="Sí",INDEX(costos.acceso,MATCH($D20,vel.SAIB,0),MATCH($D$4,years,0)),0)</f>
        <v>158.00676620178993</v>
      </c>
      <c r="I20" s="34">
        <f t="array" ref="I20">INDEX('Costo SCyD'!$O$9:$S$597,MATCH(I$11&amp;I$12&amp;I$13&amp;$D20,'Costo SCyD'!$A$9:$A$597&amp;'Costo SCyD'!$B$9:$B$597&amp;'Costo SCyD'!$C$9:$C$597&amp;'Costo SCyD'!$D$9:$D$597,0),MATCH('Resultados Caso I'!$D$4,'Costo SCyD'!$O$2:$S$2,0))+IF($D$6="Sí",INDEX(costos.acceso,MATCH($D20,vel.SAIB,0),MATCH($D$4,years,0)),0)</f>
        <v>164.4675256039688</v>
      </c>
      <c r="K20" s="34">
        <f t="array" ref="K20">INDEX('Costo SCyD'!$O$9:$S$597,MATCH(K$11&amp;K$12&amp;K$13&amp;$D20,'Costo SCyD'!$A$9:$A$597&amp;'Costo SCyD'!$B$9:$B$597&amp;'Costo SCyD'!$C$9:$C$597&amp;'Costo SCyD'!$D$9:$D$597,0),MATCH('Resultados Caso I'!$D$4,'Costo SCyD'!$O$2:$S$2,0))+IF($D$6="Sí",INDEX(costos.acceso,MATCH($D20,vel.SAIB,0),MATCH($D$4,years,0)),0)</f>
        <v>163.80145391442761</v>
      </c>
      <c r="L20" s="34">
        <f t="array" ref="L20">INDEX('Costo SCyD'!$O$9:$S$597,MATCH(L$11&amp;L$12&amp;L$13&amp;$D20,'Costo SCyD'!$A$9:$A$597&amp;'Costo SCyD'!$B$9:$B$597&amp;'Costo SCyD'!$C$9:$C$597&amp;'Costo SCyD'!$D$9:$D$597,0),MATCH('Resultados Caso I'!$D$4,'Costo SCyD'!$O$2:$S$2,0))+IF($D$6="Sí",INDEX(costos.acceso,MATCH($D20,vel.SAIB,0),MATCH($D$4,years,0)),0)</f>
        <v>170.59152198493689</v>
      </c>
      <c r="M20" s="34">
        <f t="array" ref="M20">INDEX('Costo SCyD'!$O$9:$S$597,MATCH(M$11&amp;M$12&amp;M$13&amp;$D20,'Costo SCyD'!$A$9:$A$597&amp;'Costo SCyD'!$B$9:$B$597&amp;'Costo SCyD'!$C$9:$C$597&amp;'Costo SCyD'!$D$9:$D$597,0),MATCH('Resultados Caso I'!$D$4,'Costo SCyD'!$O$2:$S$2,0))+IF($D$6="Sí",INDEX(costos.acceso,MATCH($D20,vel.SAIB,0),MATCH($D$4,years,0)),0)</f>
        <v>180.61564734693189</v>
      </c>
      <c r="N20" s="34">
        <f t="array" ref="N20">INDEX('Costo SCyD'!$O$9:$S$597,MATCH(N$11&amp;N$12&amp;N$13&amp;$D20,'Costo SCyD'!$A$9:$A$597&amp;'Costo SCyD'!$B$9:$B$597&amp;'Costo SCyD'!$C$9:$C$597&amp;'Costo SCyD'!$D$9:$D$597,0),MATCH('Resultados Caso I'!$D$4,'Costo SCyD'!$O$2:$S$2,0))+IF($D$6="Sí",INDEX(costos.acceso,MATCH($D20,vel.SAIB,0),MATCH($D$4,years,0)),0)</f>
        <v>189.69185575256239</v>
      </c>
      <c r="P20" s="34">
        <f t="array" ref="P20">INDEX('Costo SCyD'!$O$9:$S$597,MATCH(P$11&amp;P$12&amp;P$13&amp;$D20,'Costo SCyD'!$A$9:$A$597&amp;'Costo SCyD'!$B$9:$B$597&amp;'Costo SCyD'!$C$9:$C$597&amp;'Costo SCyD'!$D$9:$D$597,0),MATCH('Resultados Caso I'!$D$4,'Costo SCyD'!$O$2:$S$2,0))+IF($D$6="Sí",INDEX(costos.acceso,MATCH($D20,vel.SAIB,0),MATCH($D$4,years,0)),0)</f>
        <v>184.52703206911016</v>
      </c>
      <c r="Q20" s="34">
        <f t="array" ref="Q20">INDEX('Costo SCyD'!$O$9:$S$597,MATCH(Q$11&amp;Q$12&amp;Q$13&amp;$D20,'Costo SCyD'!$A$9:$A$597&amp;'Costo SCyD'!$B$9:$B$597&amp;'Costo SCyD'!$C$9:$C$597&amp;'Costo SCyD'!$D$9:$D$597,0),MATCH('Resultados Caso I'!$D$4,'Costo SCyD'!$O$2:$S$2,0))+IF($D$6="Sí",INDEX(costos.acceso,MATCH($D20,vel.SAIB,0),MATCH($D$4,years,0)),0)</f>
        <v>193.60002323549594</v>
      </c>
      <c r="R20" s="34">
        <f t="array" ref="R20">INDEX('Costo SCyD'!$O$9:$S$597,MATCH(R$11&amp;R$12&amp;R$13&amp;$D20,'Costo SCyD'!$A$9:$A$597&amp;'Costo SCyD'!$B$9:$B$597&amp;'Costo SCyD'!$C$9:$C$597&amp;'Costo SCyD'!$D$9:$D$597,0),MATCH('Resultados Caso I'!$D$4,'Costo SCyD'!$O$2:$S$2,0))+IF($D$6="Sí",INDEX(costos.acceso,MATCH($D20,vel.SAIB,0),MATCH($D$4,years,0)),0)</f>
        <v>206.99441043687534</v>
      </c>
      <c r="S20" s="34">
        <f t="array" ref="S20">INDEX('Costo SCyD'!$O$9:$S$597,MATCH(S$11&amp;S$12&amp;S$13&amp;$D20,'Costo SCyD'!$A$9:$A$597&amp;'Costo SCyD'!$B$9:$B$597&amp;'Costo SCyD'!$C$9:$C$597&amp;'Costo SCyD'!$D$9:$D$597,0),MATCH('Resultados Caso I'!$D$4,'Costo SCyD'!$O$2:$S$2,0))+IF($D$6="Sí",INDEX(costos.acceso,MATCH($D20,vel.SAIB,0),MATCH($D$4,years,0)),0)</f>
        <v>219.12217673221164</v>
      </c>
    </row>
    <row r="21" spans="3:19">
      <c r="C21" s="10" t="str">
        <f t="shared" si="0"/>
        <v>30 Mbps</v>
      </c>
      <c r="D21" s="22">
        <v>30</v>
      </c>
      <c r="F21" s="34">
        <f t="array" ref="F21">INDEX('Costo SCyD'!$O$9:$S$597,MATCH(F$11&amp;F$12&amp;F$13&amp;$D21,'Costo SCyD'!$A$9:$A$597&amp;'Costo SCyD'!$B$9:$B$597&amp;'Costo SCyD'!$C$9:$C$597&amp;'Costo SCyD'!$D$9:$D$597,0),MATCH('Resultados Caso I'!$D$4,'Costo SCyD'!$O$2:$S$2,0))+IF($D$6="Sí",INDEX(costos.acceso,MATCH($D21,vel.SAIB,0),MATCH($D$4,years,0)),0)</f>
        <v>155.59982175364141</v>
      </c>
      <c r="G21" s="34">
        <f t="array" ref="G21">INDEX('Costo SCyD'!$O$9:$S$597,MATCH(G$11&amp;G$12&amp;G$13&amp;$D21,'Costo SCyD'!$A$9:$A$597&amp;'Costo SCyD'!$B$9:$B$597&amp;'Costo SCyD'!$C$9:$C$597&amp;'Costo SCyD'!$D$9:$D$597,0),MATCH('Resultados Caso I'!$D$4,'Costo SCyD'!$O$2:$S$2,0))+IF($D$6="Sí",INDEX(costos.acceso,MATCH($D21,vel.SAIB,0),MATCH($D$4,years,0)),0)</f>
        <v>161.48647977961537</v>
      </c>
      <c r="H21" s="34">
        <f t="array" ref="H21">INDEX('Costo SCyD'!$O$9:$S$597,MATCH(H$11&amp;H$12&amp;H$13&amp;$D21,'Costo SCyD'!$A$9:$A$597&amp;'Costo SCyD'!$B$9:$B$597&amp;'Costo SCyD'!$C$9:$C$597&amp;'Costo SCyD'!$D$9:$D$597,0),MATCH('Resultados Caso I'!$D$4,'Costo SCyD'!$O$2:$S$2,0))+IF($D$6="Sí",INDEX(costos.acceso,MATCH($D21,vel.SAIB,0),MATCH($D$4,years,0)),0)</f>
        <v>170.17690782876025</v>
      </c>
      <c r="I21" s="34">
        <f t="array" ref="I21">INDEX('Costo SCyD'!$O$9:$S$597,MATCH(I$11&amp;I$12&amp;I$13&amp;$D21,'Costo SCyD'!$A$9:$A$597&amp;'Costo SCyD'!$B$9:$B$597&amp;'Costo SCyD'!$C$9:$C$597&amp;'Costo SCyD'!$D$9:$D$597,0),MATCH('Resultados Caso I'!$D$4,'Costo SCyD'!$O$2:$S$2,0))+IF($D$6="Sí",INDEX(costos.acceso,MATCH($D21,vel.SAIB,0),MATCH($D$4,years,0)),0)</f>
        <v>178.045538084246</v>
      </c>
      <c r="K21" s="34">
        <f t="array" ref="K21">INDEX('Costo SCyD'!$O$9:$S$597,MATCH(K$11&amp;K$12&amp;K$13&amp;$D21,'Costo SCyD'!$A$9:$A$597&amp;'Costo SCyD'!$B$9:$B$597&amp;'Costo SCyD'!$C$9:$C$597&amp;'Costo SCyD'!$D$9:$D$597,0),MATCH('Resultados Caso I'!$D$4,'Costo SCyD'!$O$2:$S$2,0))+IF($D$6="Sí",INDEX(costos.acceso,MATCH($D21,vel.SAIB,0),MATCH($D$4,years,0)),0)</f>
        <v>177.23432201468012</v>
      </c>
      <c r="L21" s="34">
        <f t="array" ref="L21">INDEX('Costo SCyD'!$O$9:$S$597,MATCH(L$11&amp;L$12&amp;L$13&amp;$D21,'Costo SCyD'!$A$9:$A$597&amp;'Costo SCyD'!$B$9:$B$597&amp;'Costo SCyD'!$C$9:$C$597&amp;'Costo SCyD'!$D$9:$D$597,0),MATCH('Resultados Caso I'!$D$4,'Costo SCyD'!$O$2:$S$2,0))+IF($D$6="Sí",INDEX(costos.acceso,MATCH($D21,vel.SAIB,0),MATCH($D$4,years,0)),0)</f>
        <v>185.50402093558381</v>
      </c>
      <c r="M21" s="34">
        <f t="array" ref="M21">INDEX('Costo SCyD'!$O$9:$S$597,MATCH(M$11&amp;M$12&amp;M$13&amp;$D21,'Costo SCyD'!$A$9:$A$597&amp;'Costo SCyD'!$B$9:$B$597&amp;'Costo SCyD'!$C$9:$C$597&amp;'Costo SCyD'!$D$9:$D$597,0),MATCH('Resultados Caso I'!$D$4,'Costo SCyD'!$O$2:$S$2,0))+IF($D$6="Sí",INDEX(costos.acceso,MATCH($D21,vel.SAIB,0),MATCH($D$4,years,0)),0)</f>
        <v>197.71251396220467</v>
      </c>
      <c r="N21" s="34">
        <f t="array" ref="N21">INDEX('Costo SCyD'!$O$9:$S$597,MATCH(N$11&amp;N$12&amp;N$13&amp;$D21,'Costo SCyD'!$A$9:$A$597&amp;'Costo SCyD'!$B$9:$B$597&amp;'Costo SCyD'!$C$9:$C$597&amp;'Costo SCyD'!$D$9:$D$597,0),MATCH('Resultados Caso I'!$D$4,'Costo SCyD'!$O$2:$S$2,0))+IF($D$6="Sí",INDEX(costos.acceso,MATCH($D21,vel.SAIB,0),MATCH($D$4,years,0)),0)</f>
        <v>208.76652845492094</v>
      </c>
      <c r="P21" s="34">
        <f t="array" ref="P21">INDEX('Costo SCyD'!$O$9:$S$597,MATCH(P$11&amp;P$12&amp;P$13&amp;$D21,'Costo SCyD'!$A$9:$A$597&amp;'Costo SCyD'!$B$9:$B$597&amp;'Costo SCyD'!$C$9:$C$597&amp;'Costo SCyD'!$D$9:$D$597,0),MATCH('Resultados Caso I'!$D$4,'Costo SCyD'!$O$2:$S$2,0))+IF($D$6="Sí",INDEX(costos.acceso,MATCH($D21,vel.SAIB,0),MATCH($D$4,years,0)),0)</f>
        <v>202.47623262899128</v>
      </c>
      <c r="Q21" s="34">
        <f t="array" ref="Q21">INDEX('Costo SCyD'!$O$9:$S$597,MATCH(Q$11&amp;Q$12&amp;Q$13&amp;$D21,'Costo SCyD'!$A$9:$A$597&amp;'Costo SCyD'!$B$9:$B$597&amp;'Costo SCyD'!$C$9:$C$597&amp;'Costo SCyD'!$D$9:$D$597,0),MATCH('Resultados Caso I'!$D$4,'Costo SCyD'!$O$2:$S$2,0))+IF($D$6="Sí",INDEX(costos.acceso,MATCH($D21,vel.SAIB,0),MATCH($D$4,years,0)),0)</f>
        <v>213.52632881048683</v>
      </c>
      <c r="R21" s="34">
        <f t="array" ref="R21">INDEX('Costo SCyD'!$O$9:$S$597,MATCH(R$11&amp;R$12&amp;R$13&amp;$D21,'Costo SCyD'!$A$9:$A$597&amp;'Costo SCyD'!$B$9:$B$597&amp;'Costo SCyD'!$C$9:$C$597&amp;'Costo SCyD'!$D$9:$D$597,0),MATCH('Resultados Caso I'!$D$4,'Costo SCyD'!$O$2:$S$2,0))+IF($D$6="Sí",INDEX(costos.acceso,MATCH($D21,vel.SAIB,0),MATCH($D$4,years,0)),0)</f>
        <v>229.83950096652168</v>
      </c>
      <c r="S21" s="34">
        <f t="array" ref="S21">INDEX('Costo SCyD'!$O$9:$S$597,MATCH(S$11&amp;S$12&amp;S$13&amp;$D21,'Costo SCyD'!$A$9:$A$597&amp;'Costo SCyD'!$B$9:$B$597&amp;'Costo SCyD'!$C$9:$C$597&amp;'Costo SCyD'!$D$9:$D$597,0),MATCH('Resultados Caso I'!$D$4,'Costo SCyD'!$O$2:$S$2,0))+IF($D$6="Sí",INDEX(costos.acceso,MATCH($D21,vel.SAIB,0),MATCH($D$4,years,0)),0)</f>
        <v>244.61004152724286</v>
      </c>
    </row>
    <row r="22" spans="3:19">
      <c r="C22" s="10" t="str">
        <f t="shared" si="0"/>
        <v>40 Mbps</v>
      </c>
      <c r="D22" s="22">
        <v>40</v>
      </c>
      <c r="F22" s="34">
        <f t="array" ref="F22">INDEX('Costo SCyD'!$O$9:$S$597,MATCH(F$11&amp;F$12&amp;F$13&amp;$D22,'Costo SCyD'!$A$9:$A$597&amp;'Costo SCyD'!$B$9:$B$597&amp;'Costo SCyD'!$C$9:$C$597&amp;'Costo SCyD'!$D$9:$D$597,0),MATCH('Resultados Caso I'!$D$4,'Costo SCyD'!$O$2:$S$2,0))+IF($D$6="Sí",INDEX(costos.acceso,MATCH($D22,vel.SAIB,0),MATCH($D$4,years,0)),0)</f>
        <v>163.62285335126376</v>
      </c>
      <c r="G22" s="34">
        <f t="array" ref="G22">INDEX('Costo SCyD'!$O$9:$S$597,MATCH(G$11&amp;G$12&amp;G$13&amp;$D22,'Costo SCyD'!$A$9:$A$597&amp;'Costo SCyD'!$B$9:$B$597&amp;'Costo SCyD'!$C$9:$C$597&amp;'Costo SCyD'!$D$9:$D$597,0),MATCH('Resultados Caso I'!$D$4,'Costo SCyD'!$O$2:$S$2,0))+IF($D$6="Sí",INDEX(costos.acceso,MATCH($D22,vel.SAIB,0),MATCH($D$4,years,0)),0)</f>
        <v>170.39324856403462</v>
      </c>
      <c r="H22" s="34">
        <f t="array" ref="H22">INDEX('Costo SCyD'!$O$9:$S$597,MATCH(H$11&amp;H$12&amp;H$13&amp;$D22,'Costo SCyD'!$A$9:$A$597&amp;'Costo SCyD'!$B$9:$B$597&amp;'Costo SCyD'!$C$9:$C$597&amp;'Costo SCyD'!$D$9:$D$597,0),MATCH('Resultados Caso I'!$D$4,'Costo SCyD'!$O$2:$S$2,0))+IF($D$6="Sí",INDEX(costos.acceso,MATCH($D22,vel.SAIB,0),MATCH($D$4,years,0)),0)</f>
        <v>180.38833103718807</v>
      </c>
      <c r="I22" s="34">
        <f t="array" ref="I22">INDEX('Costo SCyD'!$O$9:$S$597,MATCH(I$11&amp;I$12&amp;I$13&amp;$D22,'Costo SCyD'!$A$9:$A$597&amp;'Costo SCyD'!$B$9:$B$597&amp;'Costo SCyD'!$C$9:$C$597&amp;'Costo SCyD'!$D$9:$D$597,0),MATCH('Resultados Caso I'!$D$4,'Costo SCyD'!$O$2:$S$2,0))+IF($D$6="Sí",INDEX(costos.acceso,MATCH($D22,vel.SAIB,0),MATCH($D$4,years,0)),0)</f>
        <v>189.4382429528697</v>
      </c>
      <c r="K22" s="34">
        <f t="array" ref="K22">INDEX('Costo SCyD'!$O$9:$S$597,MATCH(K$11&amp;K$12&amp;K$13&amp;$D22,'Costo SCyD'!$A$9:$A$597&amp;'Costo SCyD'!$B$9:$B$597&amp;'Costo SCyD'!$C$9:$C$597&amp;'Costo SCyD'!$D$9:$D$597,0),MATCH('Resultados Caso I'!$D$4,'Costo SCyD'!$O$2:$S$2,0))+IF($D$6="Sí",INDEX(costos.acceso,MATCH($D22,vel.SAIB,0),MATCH($D$4,years,0)),0)</f>
        <v>188.50524270558543</v>
      </c>
      <c r="L22" s="34">
        <f t="array" ref="L22">INDEX('Costo SCyD'!$O$9:$S$597,MATCH(L$11&amp;L$12&amp;L$13&amp;$D22,'Costo SCyD'!$A$9:$A$597&amp;'Costo SCyD'!$B$9:$B$597&amp;'Costo SCyD'!$C$9:$C$597&amp;'Costo SCyD'!$D$9:$D$597,0),MATCH('Resultados Caso I'!$D$4,'Costo SCyD'!$O$2:$S$2,0))+IF($D$6="Sí",INDEX(costos.acceso,MATCH($D22,vel.SAIB,0),MATCH($D$4,years,0)),0)</f>
        <v>198.01643390067434</v>
      </c>
      <c r="M22" s="34">
        <f t="array" ref="M22">INDEX('Costo SCyD'!$O$9:$S$597,MATCH(M$11&amp;M$12&amp;M$13&amp;$D22,'Costo SCyD'!$A$9:$A$597&amp;'Costo SCyD'!$B$9:$B$597&amp;'Costo SCyD'!$C$9:$C$597&amp;'Costo SCyD'!$D$9:$D$597,0),MATCH('Resultados Caso I'!$D$4,'Costo SCyD'!$O$2:$S$2,0))+IF($D$6="Sí",INDEX(costos.acceso,MATCH($D22,vel.SAIB,0),MATCH($D$4,years,0)),0)</f>
        <v>212.05773244016353</v>
      </c>
      <c r="N22" s="34">
        <f t="array" ref="N22">INDEX('Costo SCyD'!$O$9:$S$597,MATCH(N$11&amp;N$12&amp;N$13&amp;$D22,'Costo SCyD'!$A$9:$A$597&amp;'Costo SCyD'!$B$9:$B$597&amp;'Costo SCyD'!$C$9:$C$597&amp;'Costo SCyD'!$D$9:$D$597,0),MATCH('Resultados Caso I'!$D$4,'Costo SCyD'!$O$2:$S$2,0))+IF($D$6="Sí",INDEX(costos.acceso,MATCH($D22,vel.SAIB,0),MATCH($D$4,years,0)),0)</f>
        <v>224.7712358360065</v>
      </c>
      <c r="P22" s="34">
        <f t="array" ref="P22">INDEX('Costo SCyD'!$O$9:$S$597,MATCH(P$11&amp;P$12&amp;P$13&amp;$D22,'Costo SCyD'!$A$9:$A$597&amp;'Costo SCyD'!$B$9:$B$597&amp;'Costo SCyD'!$C$9:$C$597&amp;'Costo SCyD'!$D$9:$D$597,0),MATCH('Resultados Caso I'!$D$4,'Costo SCyD'!$O$2:$S$2,0))+IF($D$6="Sí",INDEX(costos.acceso,MATCH($D22,vel.SAIB,0),MATCH($D$4,years,0)),0)</f>
        <v>217.53660651681133</v>
      </c>
      <c r="Q22" s="34">
        <f t="array" ref="Q22">INDEX('Costo SCyD'!$O$9:$S$597,MATCH(Q$11&amp;Q$12&amp;Q$13&amp;$D22,'Costo SCyD'!$A$9:$A$597&amp;'Costo SCyD'!$B$9:$B$597&amp;'Costo SCyD'!$C$9:$C$597&amp;'Costo SCyD'!$D$9:$D$597,0),MATCH('Resultados Caso I'!$D$4,'Costo SCyD'!$O$2:$S$2,0))+IF($D$6="Sí",INDEX(costos.acceso,MATCH($D22,vel.SAIB,0),MATCH($D$4,years,0)),0)</f>
        <v>230.24560336319723</v>
      </c>
      <c r="R22" s="34">
        <f t="array" ref="R22">INDEX('Costo SCyD'!$O$9:$S$597,MATCH(R$11&amp;R$12&amp;R$13&amp;$D22,'Costo SCyD'!$A$9:$A$597&amp;'Costo SCyD'!$B$9:$B$597&amp;'Costo SCyD'!$C$9:$C$597&amp;'Costo SCyD'!$D$9:$D$597,0),MATCH('Resultados Caso I'!$D$4,'Costo SCyD'!$O$2:$S$2,0))+IF($D$6="Sí",INDEX(costos.acceso,MATCH($D22,vel.SAIB,0),MATCH($D$4,years,0)),0)</f>
        <v>249.00779783466083</v>
      </c>
      <c r="S22" s="34">
        <f t="array" ref="S22">INDEX('Costo SCyD'!$O$9:$S$597,MATCH(S$11&amp;S$12&amp;S$13&amp;$D22,'Costo SCyD'!$A$9:$A$597&amp;'Costo SCyD'!$B$9:$B$597&amp;'Costo SCyD'!$C$9:$C$597&amp;'Costo SCyD'!$D$9:$D$597,0),MATCH('Resultados Caso I'!$D$4,'Costo SCyD'!$O$2:$S$2,0))+IF($D$6="Sí",INDEX(costos.acceso,MATCH($D22,vel.SAIB,0),MATCH($D$4,years,0)),0)</f>
        <v>265.99577244794727</v>
      </c>
    </row>
    <row r="23" spans="3:19">
      <c r="C23" s="10" t="str">
        <f t="shared" si="0"/>
        <v>50 Mbps</v>
      </c>
      <c r="D23" s="22">
        <v>50</v>
      </c>
      <c r="F23" s="34">
        <f t="array" ref="F23">INDEX('Costo SCyD'!$O$9:$S$597,MATCH(F$11&amp;F$12&amp;F$13&amp;$D23,'Costo SCyD'!$A$9:$A$597&amp;'Costo SCyD'!$B$9:$B$597&amp;'Costo SCyD'!$C$9:$C$597&amp;'Costo SCyD'!$D$9:$D$597,0),MATCH('Resultados Caso I'!$D$4,'Costo SCyD'!$O$2:$S$2,0))+IF($D$6="Sí",INDEX(costos.acceso,MATCH($D23,vel.SAIB,0),MATCH($D$4,years,0)),0)</f>
        <v>170.66654746778698</v>
      </c>
      <c r="G23" s="34">
        <f t="array" ref="G23">INDEX('Costo SCyD'!$O$9:$S$597,MATCH(G$11&amp;G$12&amp;G$13&amp;$D23,'Costo SCyD'!$A$9:$A$597&amp;'Costo SCyD'!$B$9:$B$597&amp;'Costo SCyD'!$C$9:$C$597&amp;'Costo SCyD'!$D$9:$D$597,0),MATCH('Resultados Caso I'!$D$4,'Costo SCyD'!$O$2:$S$2,0))+IF($D$6="Sí",INDEX(costos.acceso,MATCH($D23,vel.SAIB,0),MATCH($D$4,years,0)),0)</f>
        <v>178.21280581252398</v>
      </c>
      <c r="H23" s="34">
        <f t="array" ref="H23">INDEX('Costo SCyD'!$O$9:$S$597,MATCH(H$11&amp;H$12&amp;H$13&amp;$D23,'Costo SCyD'!$A$9:$A$597&amp;'Costo SCyD'!$B$9:$B$597&amp;'Costo SCyD'!$C$9:$C$597&amp;'Costo SCyD'!$D$9:$D$597,0),MATCH('Resultados Caso I'!$D$4,'Costo SCyD'!$O$2:$S$2,0))+IF($D$6="Sí",INDEX(costos.acceso,MATCH($D23,vel.SAIB,0),MATCH($D$4,years,0)),0)</f>
        <v>189.3532890707383</v>
      </c>
      <c r="I23" s="34">
        <f t="array" ref="I23">INDEX('Costo SCyD'!$O$9:$S$597,MATCH(I$11&amp;I$12&amp;I$13&amp;$D23,'Costo SCyD'!$A$9:$A$597&amp;'Costo SCyD'!$B$9:$B$597&amp;'Costo SCyD'!$C$9:$C$597&amp;'Costo SCyD'!$D$9:$D$597,0),MATCH('Resultados Caso I'!$D$4,'Costo SCyD'!$O$2:$S$2,0))+IF($D$6="Sí",INDEX(costos.acceso,MATCH($D23,vel.SAIB,0),MATCH($D$4,years,0)),0)</f>
        <v>199.4402885983327</v>
      </c>
      <c r="K23" s="34">
        <f t="array" ref="K23">INDEX('Costo SCyD'!$O$9:$S$597,MATCH(K$11&amp;K$12&amp;K$13&amp;$D23,'Costo SCyD'!$A$9:$A$597&amp;'Costo SCyD'!$B$9:$B$597&amp;'Costo SCyD'!$C$9:$C$597&amp;'Costo SCyD'!$D$9:$D$597,0),MATCH('Resultados Caso I'!$D$4,'Costo SCyD'!$O$2:$S$2,0))+IF($D$6="Sí",INDEX(costos.acceso,MATCH($D23,vel.SAIB,0),MATCH($D$4,years,0)),0)</f>
        <v>198.40036985201934</v>
      </c>
      <c r="L23" s="34">
        <f t="array" ref="L23">INDEX('Costo SCyD'!$O$9:$S$597,MATCH(L$11&amp;L$12&amp;L$13&amp;$D23,'Costo SCyD'!$A$9:$A$597&amp;'Costo SCyD'!$B$9:$B$597&amp;'Costo SCyD'!$C$9:$C$597&amp;'Costo SCyD'!$D$9:$D$597,0),MATCH('Resultados Caso I'!$D$4,'Costo SCyD'!$O$2:$S$2,0))+IF($D$6="Sí",INDEX(costos.acceso,MATCH($D23,vel.SAIB,0),MATCH($D$4,years,0)),0)</f>
        <v>209.00150961841626</v>
      </c>
      <c r="M23" s="34">
        <f t="array" ref="M23">INDEX('Costo SCyD'!$O$9:$S$597,MATCH(M$11&amp;M$12&amp;M$13&amp;$D23,'Costo SCyD'!$A$9:$A$597&amp;'Costo SCyD'!$B$9:$B$597&amp;'Costo SCyD'!$C$9:$C$597&amp;'Costo SCyD'!$D$9:$D$597,0),MATCH('Resultados Caso I'!$D$4,'Costo SCyD'!$O$2:$S$2,0))+IF($D$6="Sí",INDEX(costos.acceso,MATCH($D23,vel.SAIB,0),MATCH($D$4,years,0)),0)</f>
        <v>224.65189086568739</v>
      </c>
      <c r="N23" s="34">
        <f t="array" ref="N23">INDEX('Costo SCyD'!$O$9:$S$597,MATCH(N$11&amp;N$12&amp;N$13&amp;$D23,'Costo SCyD'!$A$9:$A$597&amp;'Costo SCyD'!$B$9:$B$597&amp;'Costo SCyD'!$C$9:$C$597&amp;'Costo SCyD'!$D$9:$D$597,0),MATCH('Resultados Caso I'!$D$4,'Costo SCyD'!$O$2:$S$2,0))+IF($D$6="Sí",INDEX(costos.acceso,MATCH($D23,vel.SAIB,0),MATCH($D$4,years,0)),0)</f>
        <v>238.82231638394262</v>
      </c>
      <c r="P23" s="34">
        <f t="array" ref="P23">INDEX('Costo SCyD'!$O$9:$S$597,MATCH(P$11&amp;P$12&amp;P$13&amp;$D23,'Costo SCyD'!$A$9:$A$597&amp;'Costo SCyD'!$B$9:$B$597&amp;'Costo SCyD'!$C$9:$C$597&amp;'Costo SCyD'!$D$9:$D$597,0),MATCH('Resultados Caso I'!$D$4,'Costo SCyD'!$O$2:$S$2,0))+IF($D$6="Sí",INDEX(costos.acceso,MATCH($D23,vel.SAIB,0),MATCH($D$4,years,0)),0)</f>
        <v>230.75862436075397</v>
      </c>
      <c r="Q23" s="34">
        <f t="array" ref="Q23">INDEX('Costo SCyD'!$O$9:$S$597,MATCH(Q$11&amp;Q$12&amp;Q$13&amp;$D23,'Costo SCyD'!$A$9:$A$597&amp;'Costo SCyD'!$B$9:$B$597&amp;'Costo SCyD'!$C$9:$C$597&amp;'Costo SCyD'!$D$9:$D$597,0),MATCH('Resultados Caso I'!$D$4,'Costo SCyD'!$O$2:$S$2,0))+IF($D$6="Sí",INDEX(costos.acceso,MATCH($D23,vel.SAIB,0),MATCH($D$4,years,0)),0)</f>
        <v>244.92402689506554</v>
      </c>
      <c r="R23" s="34">
        <f t="array" ref="R23">INDEX('Costo SCyD'!$O$9:$S$597,MATCH(R$11&amp;R$12&amp;R$13&amp;$D23,'Costo SCyD'!$A$9:$A$597&amp;'Costo SCyD'!$B$9:$B$597&amp;'Costo SCyD'!$C$9:$C$597&amp;'Costo SCyD'!$D$9:$D$597,0),MATCH('Resultados Caso I'!$D$4,'Costo SCyD'!$O$2:$S$2,0))+IF($D$6="Sí",INDEX(costos.acceso,MATCH($D23,vel.SAIB,0),MATCH($D$4,years,0)),0)</f>
        <v>265.83630190211272</v>
      </c>
      <c r="S23" s="34">
        <f t="array" ref="S23">INDEX('Costo SCyD'!$O$9:$S$597,MATCH(S$11&amp;S$12&amp;S$13&amp;$D23,'Costo SCyD'!$A$9:$A$597&amp;'Costo SCyD'!$B$9:$B$597&amp;'Costo SCyD'!$C$9:$C$597&amp;'Costo SCyD'!$D$9:$D$597,0),MATCH('Resultados Caso I'!$D$4,'Costo SCyD'!$O$2:$S$2,0))+IF($D$6="Sí",INDEX(costos.acceso,MATCH($D23,vel.SAIB,0),MATCH($D$4,years,0)),0)</f>
        <v>284.77103778634586</v>
      </c>
    </row>
    <row r="24" spans="3:19">
      <c r="C24" s="10" t="str">
        <f t="shared" si="0"/>
        <v>60 Mbps</v>
      </c>
      <c r="D24" s="22">
        <v>60</v>
      </c>
      <c r="F24" s="34">
        <f t="array" ref="F24">INDEX('Costo SCyD'!$O$9:$S$597,MATCH(F$11&amp;F$12&amp;F$13&amp;$D24,'Costo SCyD'!$A$9:$A$597&amp;'Costo SCyD'!$B$9:$B$597&amp;'Costo SCyD'!$C$9:$C$597&amp;'Costo SCyD'!$D$9:$D$597,0),MATCH('Resultados Caso I'!$D$4,'Costo SCyD'!$O$2:$S$2,0))+IF($D$6="Sí",INDEX(costos.acceso,MATCH($D24,vel.SAIB,0),MATCH($D$4,years,0)),0)</f>
        <v>177.01680241559339</v>
      </c>
      <c r="G24" s="34">
        <f t="array" ref="G24">INDEX('Costo SCyD'!$O$9:$S$597,MATCH(G$11&amp;G$12&amp;G$13&amp;$D24,'Costo SCyD'!$A$9:$A$597&amp;'Costo SCyD'!$B$9:$B$597&amp;'Costo SCyD'!$C$9:$C$597&amp;'Costo SCyD'!$D$9:$D$597,0),MATCH('Resultados Caso I'!$D$4,'Costo SCyD'!$O$2:$S$2,0))+IF($D$6="Sí",INDEX(costos.acceso,MATCH($D24,vel.SAIB,0),MATCH($D$4,years,0)),0)</f>
        <v>185.26254154570842</v>
      </c>
      <c r="H24" s="34">
        <f t="array" ref="H24">INDEX('Costo SCyD'!$O$9:$S$597,MATCH(H$11&amp;H$12&amp;H$13&amp;$D24,'Costo SCyD'!$A$9:$A$597&amp;'Costo SCyD'!$B$9:$B$597&amp;'Costo SCyD'!$C$9:$C$597&amp;'Costo SCyD'!$D$9:$D$597,0),MATCH('Resultados Caso I'!$D$4,'Costo SCyD'!$O$2:$S$2,0))+IF($D$6="Sí",INDEX(costos.acceso,MATCH($D24,vel.SAIB,0),MATCH($D$4,years,0)),0)</f>
        <v>197.43566291713833</v>
      </c>
      <c r="I24" s="34">
        <f t="array" ref="I24">INDEX('Costo SCyD'!$O$9:$S$597,MATCH(I$11&amp;I$12&amp;I$13&amp;$D24,'Costo SCyD'!$A$9:$A$597&amp;'Costo SCyD'!$B$9:$B$597&amp;'Costo SCyD'!$C$9:$C$597&amp;'Costo SCyD'!$D$9:$D$597,0),MATCH('Resultados Caso I'!$D$4,'Costo SCyD'!$O$2:$S$2,0))+IF($D$6="Sí",INDEX(costos.acceso,MATCH($D24,vel.SAIB,0),MATCH($D$4,years,0)),0)</f>
        <v>208.45765062421779</v>
      </c>
      <c r="K24" s="34">
        <f t="array" ref="K24">INDEX('Costo SCyD'!$O$9:$S$597,MATCH(K$11&amp;K$12&amp;K$13&amp;$D24,'Costo SCyD'!$A$9:$A$597&amp;'Costo SCyD'!$B$9:$B$597&amp;'Costo SCyD'!$C$9:$C$597&amp;'Costo SCyD'!$D$9:$D$597,0),MATCH('Resultados Caso I'!$D$4,'Costo SCyD'!$O$2:$S$2,0))+IF($D$6="Sí",INDEX(costos.acceso,MATCH($D24,vel.SAIB,0),MATCH($D$4,years,0)),0)</f>
        <v>207.32133931510435</v>
      </c>
      <c r="L24" s="34">
        <f t="array" ref="L24">INDEX('Costo SCyD'!$O$9:$S$597,MATCH(L$11&amp;L$12&amp;L$13&amp;$D24,'Costo SCyD'!$A$9:$A$597&amp;'Costo SCyD'!$B$9:$B$597&amp;'Costo SCyD'!$C$9:$C$597&amp;'Costo SCyD'!$D$9:$D$597,0),MATCH('Resultados Caso I'!$D$4,'Costo SCyD'!$O$2:$S$2,0))+IF($D$6="Sí",INDEX(costos.acceso,MATCH($D24,vel.SAIB,0),MATCH($D$4,years,0)),0)</f>
        <v>218.90512415286611</v>
      </c>
      <c r="M24" s="34">
        <f t="array" ref="M24">INDEX('Costo SCyD'!$O$9:$S$597,MATCH(M$11&amp;M$12&amp;M$13&amp;$D24,'Costo SCyD'!$A$9:$A$597&amp;'Costo SCyD'!$B$9:$B$597&amp;'Costo SCyD'!$C$9:$C$597&amp;'Costo SCyD'!$D$9:$D$597,0),MATCH('Resultados Caso I'!$D$4,'Costo SCyD'!$O$2:$S$2,0))+IF($D$6="Sí",INDEX(costos.acceso,MATCH($D24,vel.SAIB,0),MATCH($D$4,years,0)),0)</f>
        <v>236.00617677477175</v>
      </c>
      <c r="N24" s="34">
        <f t="array" ref="N24">INDEX('Costo SCyD'!$O$9:$S$597,MATCH(N$11&amp;N$12&amp;N$13&amp;$D24,'Costo SCyD'!$A$9:$A$597&amp;'Costo SCyD'!$B$9:$B$597&amp;'Costo SCyD'!$C$9:$C$597&amp;'Costo SCyD'!$D$9:$D$597,0),MATCH('Resultados Caso I'!$D$4,'Costo SCyD'!$O$2:$S$2,0))+IF($D$6="Sí",INDEX(costos.acceso,MATCH($D24,vel.SAIB,0),MATCH($D$4,years,0)),0)</f>
        <v>251.49009302152336</v>
      </c>
      <c r="P24" s="34">
        <f t="array" ref="P24">INDEX('Costo SCyD'!$O$9:$S$597,MATCH(P$11&amp;P$12&amp;P$13&amp;$D24,'Costo SCyD'!$A$9:$A$597&amp;'Costo SCyD'!$B$9:$B$597&amp;'Costo SCyD'!$C$9:$C$597&amp;'Costo SCyD'!$D$9:$D$597,0),MATCH('Resultados Caso I'!$D$4,'Costo SCyD'!$O$2:$S$2,0))+IF($D$6="Sí",INDEX(costos.acceso,MATCH($D24,vel.SAIB,0),MATCH($D$4,years,0)),0)</f>
        <v>242.67895804425666</v>
      </c>
      <c r="Q24" s="34">
        <f t="array" ref="Q24">INDEX('Costo SCyD'!$O$9:$S$597,MATCH(Q$11&amp;Q$12&amp;Q$13&amp;$D24,'Costo SCyD'!$A$9:$A$597&amp;'Costo SCyD'!$B$9:$B$597&amp;'Costo SCyD'!$C$9:$C$597&amp;'Costo SCyD'!$D$9:$D$597,0),MATCH('Resultados Caso I'!$D$4,'Costo SCyD'!$O$2:$S$2,0))+IF($D$6="Sí",INDEX(costos.acceso,MATCH($D24,vel.SAIB,0),MATCH($D$4,years,0)),0)</f>
        <v>258.15738571463538</v>
      </c>
      <c r="R24" s="34">
        <f t="array" ref="R24">INDEX('Costo SCyD'!$O$9:$S$597,MATCH(R$11&amp;R$12&amp;R$13&amp;$D24,'Costo SCyD'!$A$9:$A$597&amp;'Costo SCyD'!$B$9:$B$597&amp;'Costo SCyD'!$C$9:$C$597&amp;'Costo SCyD'!$D$9:$D$597,0),MATCH('Resultados Caso I'!$D$4,'Costo SCyD'!$O$2:$S$2,0))+IF($D$6="Sí",INDEX(costos.acceso,MATCH($D24,vel.SAIB,0),MATCH($D$4,years,0)),0)</f>
        <v>281.00806964935634</v>
      </c>
      <c r="S24" s="34">
        <f t="array" ref="S24">INDEX('Costo SCyD'!$O$9:$S$597,MATCH(S$11&amp;S$12&amp;S$13&amp;$D24,'Costo SCyD'!$A$9:$A$597&amp;'Costo SCyD'!$B$9:$B$597&amp;'Costo SCyD'!$C$9:$C$597&amp;'Costo SCyD'!$D$9:$D$597,0),MATCH('Resultados Caso I'!$D$4,'Costo SCyD'!$O$2:$S$2,0))+IF($D$6="Sí",INDEX(costos.acceso,MATCH($D24,vel.SAIB,0),MATCH($D$4,years,0)),0)</f>
        <v>301.69791161691961</v>
      </c>
    </row>
    <row r="25" spans="3:19">
      <c r="C25" s="10" t="str">
        <f t="shared" si="0"/>
        <v>70 Mbps</v>
      </c>
      <c r="D25" s="22">
        <v>70</v>
      </c>
      <c r="F25" s="34">
        <f t="array" ref="F25">INDEX('Costo SCyD'!$O$9:$S$597,MATCH(F$11&amp;F$12&amp;F$13&amp;$D25,'Costo SCyD'!$A$9:$A$597&amp;'Costo SCyD'!$B$9:$B$597&amp;'Costo SCyD'!$C$9:$C$597&amp;'Costo SCyD'!$D$9:$D$597,0),MATCH('Resultados Caso I'!$D$4,'Costo SCyD'!$O$2:$S$2,0))+IF($D$6="Sí",INDEX(costos.acceso,MATCH($D25,vel.SAIB,0),MATCH($D$4,years,0)),0)</f>
        <v>182.84295385405807</v>
      </c>
      <c r="G25" s="34">
        <f t="array" ref="G25">INDEX('Costo SCyD'!$O$9:$S$597,MATCH(G$11&amp;G$12&amp;G$13&amp;$D25,'Costo SCyD'!$A$9:$A$597&amp;'Costo SCyD'!$B$9:$B$597&amp;'Costo SCyD'!$C$9:$C$597&amp;'Costo SCyD'!$D$9:$D$597,0),MATCH('Resultados Caso I'!$D$4,'Costo SCyD'!$O$2:$S$2,0))+IF($D$6="Sí",INDEX(costos.acceso,MATCH($D25,vel.SAIB,0),MATCH($D$4,years,0)),0)</f>
        <v>191.73044375125315</v>
      </c>
      <c r="H25" s="34">
        <f t="array" ref="H25">INDEX('Costo SCyD'!$O$9:$S$597,MATCH(H$11&amp;H$12&amp;H$13&amp;$D25,'Costo SCyD'!$A$9:$A$597&amp;'Costo SCyD'!$B$9:$B$597&amp;'Costo SCyD'!$C$9:$C$597&amp;'Costo SCyD'!$D$9:$D$597,0),MATCH('Resultados Caso I'!$D$4,'Costo SCyD'!$O$2:$S$2,0))+IF($D$6="Sí",INDEX(costos.acceso,MATCH($D25,vel.SAIB,0),MATCH($D$4,years,0)),0)</f>
        <v>204.85097685310541</v>
      </c>
      <c r="I25" s="34">
        <f t="array" ref="I25">INDEX('Costo SCyD'!$O$9:$S$597,MATCH(I$11&amp;I$12&amp;I$13&amp;$D25,'Costo SCyD'!$A$9:$A$597&amp;'Costo SCyD'!$B$9:$B$597&amp;'Costo SCyD'!$C$9:$C$597&amp;'Costo SCyD'!$D$9:$D$597,0),MATCH('Resultados Caso I'!$D$4,'Costo SCyD'!$O$2:$S$2,0))+IF($D$6="Sí",INDEX(costos.acceso,MATCH($D25,vel.SAIB,0),MATCH($D$4,years,0)),0)</f>
        <v>216.73078566683762</v>
      </c>
      <c r="K25" s="34">
        <f t="array" ref="K25">INDEX('Costo SCyD'!$O$9:$S$597,MATCH(K$11&amp;K$12&amp;K$13&amp;$D25,'Costo SCyD'!$A$9:$A$597&amp;'Costo SCyD'!$B$9:$B$597&amp;'Costo SCyD'!$C$9:$C$597&amp;'Costo SCyD'!$D$9:$D$597,0),MATCH('Resultados Caso I'!$D$4,'Costo SCyD'!$O$2:$S$2,0))+IF($D$6="Sí",INDEX(costos.acceso,MATCH($D25,vel.SAIB,0),MATCH($D$4,years,0)),0)</f>
        <v>215.50603733070233</v>
      </c>
      <c r="L25" s="34">
        <f t="array" ref="L25">INDEX('Costo SCyD'!$O$9:$S$597,MATCH(L$11&amp;L$12&amp;L$13&amp;$D25,'Costo SCyD'!$A$9:$A$597&amp;'Costo SCyD'!$B$9:$B$597&amp;'Costo SCyD'!$C$9:$C$597&amp;'Costo SCyD'!$D$9:$D$597,0),MATCH('Resultados Caso I'!$D$4,'Costo SCyD'!$O$2:$S$2,0))+IF($D$6="Sí",INDEX(costos.acceso,MATCH($D25,vel.SAIB,0),MATCH($D$4,years,0)),0)</f>
        <v>227.99136691636593</v>
      </c>
      <c r="M25" s="34">
        <f t="array" ref="M25">INDEX('Costo SCyD'!$O$9:$S$597,MATCH(M$11&amp;M$12&amp;M$13&amp;$D25,'Costo SCyD'!$A$9:$A$597&amp;'Costo SCyD'!$B$9:$B$597&amp;'Costo SCyD'!$C$9:$C$597&amp;'Costo SCyD'!$D$9:$D$597,0),MATCH('Resultados Caso I'!$D$4,'Costo SCyD'!$O$2:$S$2,0))+IF($D$6="Sí",INDEX(costos.acceso,MATCH($D25,vel.SAIB,0),MATCH($D$4,years,0)),0)</f>
        <v>246.4233631280224</v>
      </c>
      <c r="N25" s="34">
        <f t="array" ref="N25">INDEX('Costo SCyD'!$O$9:$S$597,MATCH(N$11&amp;N$12&amp;N$13&amp;$D25,'Costo SCyD'!$A$9:$A$597&amp;'Costo SCyD'!$B$9:$B$597&amp;'Costo SCyD'!$C$9:$C$597&amp;'Costo SCyD'!$D$9:$D$597,0),MATCH('Resultados Caso I'!$D$4,'Costo SCyD'!$O$2:$S$2,0))+IF($D$6="Sí",INDEX(costos.acceso,MATCH($D25,vel.SAIB,0),MATCH($D$4,years,0)),0)</f>
        <v>263.11236420367248</v>
      </c>
      <c r="P25" s="34">
        <f t="array" ref="P25">INDEX('Costo SCyD'!$O$9:$S$597,MATCH(P$11&amp;P$12&amp;P$13&amp;$D25,'Costo SCyD'!$A$9:$A$597&amp;'Costo SCyD'!$B$9:$B$597&amp;'Costo SCyD'!$C$9:$C$597&amp;'Costo SCyD'!$D$9:$D$597,0),MATCH('Resultados Caso I'!$D$4,'Costo SCyD'!$O$2:$S$2,0))+IF($D$6="Sí",INDEX(costos.acceso,MATCH($D25,vel.SAIB,0),MATCH($D$4,years,0)),0)</f>
        <v>253.61547473656805</v>
      </c>
      <c r="Q25" s="34">
        <f t="array" ref="Q25">INDEX('Costo SCyD'!$O$9:$S$597,MATCH(Q$11&amp;Q$12&amp;Q$13&amp;$D25,'Costo SCyD'!$A$9:$A$597&amp;'Costo SCyD'!$B$9:$B$597&amp;'Costo SCyD'!$C$9:$C$597&amp;'Costo SCyD'!$D$9:$D$597,0),MATCH('Resultados Caso I'!$D$4,'Costo SCyD'!$O$2:$S$2,0))+IF($D$6="Sí",INDEX(costos.acceso,MATCH($D25,vel.SAIB,0),MATCH($D$4,years,0)),0)</f>
        <v>270.29856007000336</v>
      </c>
      <c r="R25" s="34">
        <f t="array" ref="R25">INDEX('Costo SCyD'!$O$9:$S$597,MATCH(R$11&amp;R$12&amp;R$13&amp;$D25,'Costo SCyD'!$A$9:$A$597&amp;'Costo SCyD'!$B$9:$B$597&amp;'Costo SCyD'!$C$9:$C$597&amp;'Costo SCyD'!$D$9:$D$597,0),MATCH('Resultados Caso I'!$D$4,'Costo SCyD'!$O$2:$S$2,0))+IF($D$6="Sí",INDEX(costos.acceso,MATCH($D25,vel.SAIB,0),MATCH($D$4,years,0)),0)</f>
        <v>294.92767086397987</v>
      </c>
      <c r="S25" s="34">
        <f t="array" ref="S25">INDEX('Costo SCyD'!$O$9:$S$597,MATCH(S$11&amp;S$12&amp;S$13&amp;$D25,'Costo SCyD'!$A$9:$A$597&amp;'Costo SCyD'!$B$9:$B$597&amp;'Costo SCyD'!$C$9:$C$597&amp;'Costo SCyD'!$D$9:$D$597,0),MATCH('Resultados Caso I'!$D$4,'Costo SCyD'!$O$2:$S$2,0))+IF($D$6="Sí",INDEX(costos.acceso,MATCH($D25,vel.SAIB,0),MATCH($D$4,years,0)),0)</f>
        <v>317.22776532000182</v>
      </c>
    </row>
    <row r="26" spans="3:19">
      <c r="C26" s="10" t="str">
        <f t="shared" si="0"/>
        <v>80 Mbps</v>
      </c>
      <c r="D26" s="22">
        <v>80</v>
      </c>
      <c r="F26" s="34">
        <f t="array" ref="F26">INDEX('Costo SCyD'!$O$9:$S$597,MATCH(F$11&amp;F$12&amp;F$13&amp;$D26,'Costo SCyD'!$A$9:$A$597&amp;'Costo SCyD'!$B$9:$B$597&amp;'Costo SCyD'!$C$9:$C$597&amp;'Costo SCyD'!$D$9:$D$597,0),MATCH('Resultados Caso I'!$D$4,'Costo SCyD'!$O$2:$S$2,0))+IF($D$6="Sí",INDEX(costos.acceso,MATCH($D26,vel.SAIB,0),MATCH($D$4,years,0)),0)</f>
        <v>188.25506787874096</v>
      </c>
      <c r="G26" s="34">
        <f t="array" ref="G26">INDEX('Costo SCyD'!$O$9:$S$597,MATCH(G$11&amp;G$12&amp;G$13&amp;$D26,'Costo SCyD'!$A$9:$A$597&amp;'Costo SCyD'!$B$9:$B$597&amp;'Costo SCyD'!$C$9:$C$597&amp;'Costo SCyD'!$D$9:$D$597,0),MATCH('Resultados Caso I'!$D$4,'Costo SCyD'!$O$2:$S$2,0))+IF($D$6="Sí",INDEX(costos.acceso,MATCH($D26,vel.SAIB,0),MATCH($D$4,years,0)),0)</f>
        <v>197.73870230866038</v>
      </c>
      <c r="H26" s="34">
        <f t="array" ref="H26">INDEX('Costo SCyD'!$O$9:$S$597,MATCH(H$11&amp;H$12&amp;H$13&amp;$D26,'Costo SCyD'!$A$9:$A$597&amp;'Costo SCyD'!$B$9:$B$597&amp;'Costo SCyD'!$C$9:$C$597&amp;'Costo SCyD'!$D$9:$D$597,0),MATCH('Resultados Caso I'!$D$4,'Costo SCyD'!$O$2:$S$2,0))+IF($D$6="Sí",INDEX(costos.acceso,MATCH($D26,vel.SAIB,0),MATCH($D$4,years,0)),0)</f>
        <v>211.73931900729596</v>
      </c>
      <c r="I26" s="34">
        <f t="array" ref="I26">INDEX('Costo SCyD'!$O$9:$S$597,MATCH(I$11&amp;I$12&amp;I$13&amp;$D26,'Costo SCyD'!$A$9:$A$597&amp;'Costo SCyD'!$B$9:$B$597&amp;'Costo SCyD'!$C$9:$C$597&amp;'Costo SCyD'!$D$9:$D$597,0),MATCH('Resultados Caso I'!$D$4,'Costo SCyD'!$O$2:$S$2,0))+IF($D$6="Sí",INDEX(costos.acceso,MATCH($D26,vel.SAIB,0),MATCH($D$4,years,0)),0)</f>
        <v>224.41598758188735</v>
      </c>
      <c r="K26" s="34">
        <f t="array" ref="K26">INDEX('Costo SCyD'!$O$9:$S$597,MATCH(K$11&amp;K$12&amp;K$13&amp;$D26,'Costo SCyD'!$A$9:$A$597&amp;'Costo SCyD'!$B$9:$B$597&amp;'Costo SCyD'!$C$9:$C$597&amp;'Costo SCyD'!$D$9:$D$597,0),MATCH('Resultados Caso I'!$D$4,'Costo SCyD'!$O$2:$S$2,0))+IF($D$6="Sí",INDEX(costos.acceso,MATCH($D26,vel.SAIB,0),MATCH($D$4,years,0)),0)</f>
        <v>223.10908702583438</v>
      </c>
      <c r="L26" s="34">
        <f t="array" ref="L26">INDEX('Costo SCyD'!$O$9:$S$597,MATCH(L$11&amp;L$12&amp;L$13&amp;$D26,'Costo SCyD'!$A$9:$A$597&amp;'Costo SCyD'!$B$9:$B$597&amp;'Costo SCyD'!$C$9:$C$597&amp;'Costo SCyD'!$D$9:$D$597,0),MATCH('Resultados Caso I'!$D$4,'Costo SCyD'!$O$2:$S$2,0))+IF($D$6="Sí",INDEX(costos.acceso,MATCH($D26,vel.SAIB,0),MATCH($D$4,years,0)),0)</f>
        <v>236.43189277831806</v>
      </c>
      <c r="M26" s="34">
        <f t="array" ref="M26">INDEX('Costo SCyD'!$O$9:$S$597,MATCH(M$11&amp;M$12&amp;M$13&amp;$D26,'Costo SCyD'!$A$9:$A$597&amp;'Costo SCyD'!$B$9:$B$597&amp;'Costo SCyD'!$C$9:$C$597&amp;'Costo SCyD'!$D$9:$D$597,0),MATCH('Resultados Caso I'!$D$4,'Costo SCyD'!$O$2:$S$2,0))+IF($D$6="Sí",INDEX(costos.acceso,MATCH($D26,vel.SAIB,0),MATCH($D$4,years,0)),0)</f>
        <v>256.10024862535857</v>
      </c>
      <c r="N26" s="34">
        <f t="array" ref="N26">INDEX('Costo SCyD'!$O$9:$S$597,MATCH(N$11&amp;N$12&amp;N$13&amp;$D26,'Costo SCyD'!$A$9:$A$597&amp;'Costo SCyD'!$B$9:$B$597&amp;'Costo SCyD'!$C$9:$C$597&amp;'Costo SCyD'!$D$9:$D$597,0),MATCH('Resultados Caso I'!$D$4,'Costo SCyD'!$O$2:$S$2,0))+IF($D$6="Sí",INDEX(costos.acceso,MATCH($D26,vel.SAIB,0),MATCH($D$4,years,0)),0)</f>
        <v>273.90869477076001</v>
      </c>
      <c r="P26" s="34">
        <f t="array" ref="P26">INDEX('Costo SCyD'!$O$9:$S$597,MATCH(P$11&amp;P$12&amp;P$13&amp;$D26,'Costo SCyD'!$A$9:$A$597&amp;'Costo SCyD'!$B$9:$B$597&amp;'Costo SCyD'!$C$9:$C$597&amp;'Costo SCyD'!$D$9:$D$597,0),MATCH('Resultados Caso I'!$D$4,'Costo SCyD'!$O$2:$S$2,0))+IF($D$6="Sí",INDEX(costos.acceso,MATCH($D26,vel.SAIB,0),MATCH($D$4,years,0)),0)</f>
        <v>263.77478418754845</v>
      </c>
      <c r="Q26" s="34">
        <f t="array" ref="Q26">INDEX('Costo SCyD'!$O$9:$S$597,MATCH(Q$11&amp;Q$12&amp;Q$13&amp;$D26,'Costo SCyD'!$A$9:$A$597&amp;'Costo SCyD'!$B$9:$B$597&amp;'Costo SCyD'!$C$9:$C$597&amp;'Costo SCyD'!$D$9:$D$597,0),MATCH('Resultados Caso I'!$D$4,'Costo SCyD'!$O$2:$S$2,0))+IF($D$6="Sí",INDEX(costos.acceso,MATCH($D26,vel.SAIB,0),MATCH($D$4,years,0)),0)</f>
        <v>281.57691778157761</v>
      </c>
      <c r="R26" s="34">
        <f t="array" ref="R26">INDEX('Costo SCyD'!$O$9:$S$597,MATCH(R$11&amp;R$12&amp;R$13&amp;$D26,'Costo SCyD'!$A$9:$A$597&amp;'Costo SCyD'!$B$9:$B$597&amp;'Costo SCyD'!$C$9:$C$597&amp;'Costo SCyD'!$D$9:$D$597,0),MATCH('Resultados Caso I'!$D$4,'Costo SCyD'!$O$2:$S$2,0))+IF($D$6="Sí",INDEX(costos.acceso,MATCH($D26,vel.SAIB,0),MATCH($D$4,years,0)),0)</f>
        <v>307.85807093121696</v>
      </c>
      <c r="S26" s="34">
        <f t="array" ref="S26">INDEX('Costo SCyD'!$O$9:$S$597,MATCH(S$11&amp;S$12&amp;S$13&amp;$D26,'Costo SCyD'!$A$9:$A$597&amp;'Costo SCyD'!$B$9:$B$597&amp;'Costo SCyD'!$C$9:$C$597&amp;'Costo SCyD'!$D$9:$D$597,0),MATCH('Resultados Caso I'!$D$4,'Costo SCyD'!$O$2:$S$2,0))+IF($D$6="Sí",INDEX(costos.acceso,MATCH($D26,vel.SAIB,0),MATCH($D$4,years,0)),0)</f>
        <v>331.65398474039398</v>
      </c>
    </row>
    <row r="27" spans="3:19">
      <c r="C27" s="10" t="str">
        <f t="shared" si="0"/>
        <v>100 Mbps</v>
      </c>
      <c r="D27" s="22">
        <v>100</v>
      </c>
      <c r="F27" s="34">
        <f t="array" ref="F27">INDEX('Costo SCyD'!$O$9:$S$597,MATCH(F$11&amp;F$12&amp;F$13&amp;$D27,'Costo SCyD'!$A$9:$A$597&amp;'Costo SCyD'!$B$9:$B$597&amp;'Costo SCyD'!$C$9:$C$597&amp;'Costo SCyD'!$D$9:$D$597,0),MATCH('Resultados Caso I'!$D$4,'Costo SCyD'!$O$2:$S$2,0))+IF($D$6="Sí",INDEX(costos.acceso,MATCH($D27,vel.SAIB,0),MATCH($D$4,years,0)),0)</f>
        <v>198.12152588274006</v>
      </c>
      <c r="G27" s="34">
        <f t="array" ref="G27">INDEX('Costo SCyD'!$O$9:$S$597,MATCH(G$11&amp;G$12&amp;G$13&amp;$D27,'Costo SCyD'!$A$9:$A$597&amp;'Costo SCyD'!$B$9:$B$597&amp;'Costo SCyD'!$C$9:$C$597&amp;'Costo SCyD'!$D$9:$D$597,0),MATCH('Resultados Caso I'!$D$4,'Costo SCyD'!$O$2:$S$2,0))+IF($D$6="Sí",INDEX(costos.acceso,MATCH($D27,vel.SAIB,0),MATCH($D$4,years,0)),0)</f>
        <v>208.69195097701237</v>
      </c>
      <c r="H27" s="34">
        <f t="array" ref="H27">INDEX('Costo SCyD'!$O$9:$S$597,MATCH(H$11&amp;H$12&amp;H$13&amp;$D27,'Costo SCyD'!$A$9:$A$597&amp;'Costo SCyD'!$B$9:$B$597&amp;'Costo SCyD'!$C$9:$C$597&amp;'Costo SCyD'!$D$9:$D$597,0),MATCH('Resultados Caso I'!$D$4,'Costo SCyD'!$O$2:$S$2,0))+IF($D$6="Sí",INDEX(costos.acceso,MATCH($D27,vel.SAIB,0),MATCH($D$4,years,0)),0)</f>
        <v>224.29698838963674</v>
      </c>
      <c r="I27" s="34">
        <f t="array" ref="I27">INDEX('Costo SCyD'!$O$9:$S$597,MATCH(I$11&amp;I$12&amp;I$13&amp;$D27,'Costo SCyD'!$A$9:$A$597&amp;'Costo SCyD'!$B$9:$B$597&amp;'Costo SCyD'!$C$9:$C$597&amp;'Costo SCyD'!$D$9:$D$597,0),MATCH('Resultados Caso I'!$D$4,'Costo SCyD'!$O$2:$S$2,0))+IF($D$6="Sí",INDEX(costos.acceso,MATCH($D27,vel.SAIB,0),MATCH($D$4,years,0)),0)</f>
        <v>238.42635794756609</v>
      </c>
      <c r="K27" s="34">
        <f t="array" ref="K27">INDEX('Costo SCyD'!$O$9:$S$597,MATCH(K$11&amp;K$12&amp;K$13&amp;$D27,'Costo SCyD'!$A$9:$A$597&amp;'Costo SCyD'!$B$9:$B$597&amp;'Costo SCyD'!$C$9:$C$597&amp;'Costo SCyD'!$D$9:$D$597,0),MATCH('Resultados Caso I'!$D$4,'Costo SCyD'!$O$2:$S$2,0))+IF($D$6="Sí",INDEX(costos.acceso,MATCH($D27,vel.SAIB,0),MATCH($D$4,years,0)),0)</f>
        <v>236.96969125132165</v>
      </c>
      <c r="L27" s="34">
        <f t="array" ref="L27">INDEX('Costo SCyD'!$O$9:$S$597,MATCH(L$11&amp;L$12&amp;L$13&amp;$D27,'Costo SCyD'!$A$9:$A$597&amp;'Costo SCyD'!$B$9:$B$597&amp;'Costo SCyD'!$C$9:$C$597&amp;'Costo SCyD'!$D$9:$D$597,0),MATCH('Resultados Caso I'!$D$4,'Costo SCyD'!$O$2:$S$2,0))+IF($D$6="Sí",INDEX(costos.acceso,MATCH($D27,vel.SAIB,0),MATCH($D$4,years,0)),0)</f>
        <v>251.81924300205958</v>
      </c>
      <c r="M27" s="34">
        <f t="array" ref="M27">INDEX('Costo SCyD'!$O$9:$S$597,MATCH(M$11&amp;M$12&amp;M$13&amp;$D27,'Costo SCyD'!$A$9:$A$597&amp;'Costo SCyD'!$B$9:$B$597&amp;'Costo SCyD'!$C$9:$C$597&amp;'Costo SCyD'!$D$9:$D$597,0),MATCH('Resultados Caso I'!$D$4,'Costo SCyD'!$O$2:$S$2,0))+IF($D$6="Sí",INDEX(costos.acceso,MATCH($D27,vel.SAIB,0),MATCH($D$4,years,0)),0)</f>
        <v>273.74152224478672</v>
      </c>
      <c r="N27" s="34">
        <f t="array" ref="N27">INDEX('Costo SCyD'!$O$9:$S$597,MATCH(N$11&amp;N$12&amp;N$13&amp;$D27,'Costo SCyD'!$A$9:$A$597&amp;'Costo SCyD'!$B$9:$B$597&amp;'Costo SCyD'!$C$9:$C$597&amp;'Costo SCyD'!$D$9:$D$597,0),MATCH('Resultados Caso I'!$D$4,'Costo SCyD'!$O$2:$S$2,0))+IF($D$6="Sí",INDEX(costos.acceso,MATCH($D27,vel.SAIB,0),MATCH($D$4,years,0)),0)</f>
        <v>293.59075277095189</v>
      </c>
      <c r="P27" s="34">
        <f t="array" ref="P27">INDEX('Costo SCyD'!$O$9:$S$597,MATCH(P$11&amp;P$12&amp;P$13&amp;$D27,'Costo SCyD'!$A$9:$A$597&amp;'Costo SCyD'!$B$9:$B$597&amp;'Costo SCyD'!$C$9:$C$597&amp;'Costo SCyD'!$D$9:$D$597,0),MATCH('Resultados Caso I'!$D$4,'Costo SCyD'!$O$2:$S$2,0))+IF($D$6="Sí",INDEX(costos.acceso,MATCH($D27,vel.SAIB,0),MATCH($D$4,years,0)),0)</f>
        <v>282.29553219665979</v>
      </c>
      <c r="Q27" s="34">
        <f t="array" ref="Q27">INDEX('Costo SCyD'!$O$9:$S$597,MATCH(Q$11&amp;Q$12&amp;Q$13&amp;$D27,'Costo SCyD'!$A$9:$A$597&amp;'Costo SCyD'!$B$9:$B$597&amp;'Costo SCyD'!$C$9:$C$597&amp;'Costo SCyD'!$D$9:$D$597,0),MATCH('Resultados Caso I'!$D$4,'Costo SCyD'!$O$2:$S$2,0))+IF($D$6="Sí",INDEX(costos.acceso,MATCH($D27,vel.SAIB,0),MATCH($D$4,years,0)),0)</f>
        <v>302.13772677559109</v>
      </c>
      <c r="R27" s="34">
        <f t="array" ref="R27">INDEX('Costo SCyD'!$O$9:$S$597,MATCH(R$11&amp;R$12&amp;R$13&amp;$D27,'Costo SCyD'!$A$9:$A$597&amp;'Costo SCyD'!$B$9:$B$597&amp;'Costo SCyD'!$C$9:$C$597&amp;'Costo SCyD'!$D$9:$D$597,0),MATCH('Resultados Caso I'!$D$4,'Costo SCyD'!$O$2:$S$2,0))+IF($D$6="Sí",INDEX(costos.acceso,MATCH($D27,vel.SAIB,0),MATCH($D$4,years,0)),0)</f>
        <v>331.43060629474837</v>
      </c>
      <c r="S27" s="34">
        <f t="array" ref="S27">INDEX('Costo SCyD'!$O$9:$S$597,MATCH(S$11&amp;S$12&amp;S$13&amp;$D27,'Costo SCyD'!$A$9:$A$597&amp;'Costo SCyD'!$B$9:$B$597&amp;'Costo SCyD'!$C$9:$C$597&amp;'Costo SCyD'!$D$9:$D$597,0),MATCH('Resultados Caso I'!$D$4,'Costo SCyD'!$O$2:$S$2,0))+IF($D$6="Sí",INDEX(costos.acceso,MATCH($D27,vel.SAIB,0),MATCH($D$4,years,0)),0)</f>
        <v>357.95344691333207</v>
      </c>
    </row>
    <row r="28" spans="3:19">
      <c r="C28" s="10" t="str">
        <f t="shared" si="0"/>
        <v>120 Mbps</v>
      </c>
      <c r="D28" s="22">
        <v>120</v>
      </c>
      <c r="F28" s="34">
        <f t="array" ref="F28">INDEX('Costo SCyD'!$O$9:$S$597,MATCH(F$11&amp;F$12&amp;F$13&amp;$D28,'Costo SCyD'!$A$9:$A$597&amp;'Costo SCyD'!$B$9:$B$597&amp;'Costo SCyD'!$C$9:$C$597&amp;'Costo SCyD'!$D$9:$D$597,0),MATCH('Resultados Caso I'!$D$4,'Costo SCyD'!$O$2:$S$2,0))+IF($D$6="Sí",INDEX(costos.acceso,MATCH($D28,vel.SAIB,0),MATCH($D$4,years,0)),0)</f>
        <v>207.01664862951628</v>
      </c>
      <c r="G28" s="34">
        <f t="array" ref="G28">INDEX('Costo SCyD'!$O$9:$S$597,MATCH(G$11&amp;G$12&amp;G$13&amp;$D28,'Costo SCyD'!$A$9:$A$597&amp;'Costo SCyD'!$B$9:$B$597&amp;'Costo SCyD'!$C$9:$C$597&amp;'Costo SCyD'!$D$9:$D$597,0),MATCH('Resultados Caso I'!$D$4,'Costo SCyD'!$O$2:$S$2,0))+IF($D$6="Sí",INDEX(costos.acceso,MATCH($D28,vel.SAIB,0),MATCH($D$4,years,0)),0)</f>
        <v>218.56687177852626</v>
      </c>
      <c r="H28" s="34">
        <f t="array" ref="H28">INDEX('Costo SCyD'!$O$9:$S$597,MATCH(H$11&amp;H$12&amp;H$13&amp;$D28,'Costo SCyD'!$A$9:$A$597&amp;'Costo SCyD'!$B$9:$B$597&amp;'Costo SCyD'!$C$9:$C$597&amp;'Costo SCyD'!$D$9:$D$597,0),MATCH('Resultados Caso I'!$D$4,'Costo SCyD'!$O$2:$S$2,0))+IF($D$6="Sí",INDEX(costos.acceso,MATCH($D28,vel.SAIB,0),MATCH($D$4,years,0)),0)</f>
        <v>235.61837753699638</v>
      </c>
      <c r="I28" s="34">
        <f t="array" ref="I28">INDEX('Costo SCyD'!$O$9:$S$597,MATCH(I$11&amp;I$12&amp;I$13&amp;$D28,'Costo SCyD'!$A$9:$A$597&amp;'Costo SCyD'!$B$9:$B$597&amp;'Costo SCyD'!$C$9:$C$597&amp;'Costo SCyD'!$D$9:$D$597,0),MATCH('Resultados Caso I'!$D$4,'Costo SCyD'!$O$2:$S$2,0))+IF($D$6="Sí",INDEX(costos.acceso,MATCH($D28,vel.SAIB,0),MATCH($D$4,years,0)),0)</f>
        <v>251.05743224798829</v>
      </c>
      <c r="K28" s="34">
        <f t="array" ref="K28">INDEX('Costo SCyD'!$O$9:$S$597,MATCH(K$11&amp;K$12&amp;K$13&amp;$D28,'Costo SCyD'!$A$9:$A$597&amp;'Costo SCyD'!$B$9:$B$597&amp;'Costo SCyD'!$C$9:$C$597&amp;'Costo SCyD'!$D$9:$D$597,0),MATCH('Resultados Caso I'!$D$4,'Costo SCyD'!$O$2:$S$2,0))+IF($D$6="Sí",INDEX(costos.acceso,MATCH($D28,vel.SAIB,0),MATCH($D$4,years,0)),0)</f>
        <v>249.46574362191109</v>
      </c>
      <c r="L28" s="34">
        <f t="array" ref="L28">INDEX('Costo SCyD'!$O$9:$S$597,MATCH(L$11&amp;L$12&amp;L$13&amp;$D28,'Costo SCyD'!$A$9:$A$597&amp;'Costo SCyD'!$B$9:$B$597&amp;'Costo SCyD'!$C$9:$C$597&amp;'Costo SCyD'!$D$9:$D$597,0),MATCH('Resultados Caso I'!$D$4,'Costo SCyD'!$O$2:$S$2,0))+IF($D$6="Sí",INDEX(costos.acceso,MATCH($D28,vel.SAIB,0),MATCH($D$4,years,0)),0)</f>
        <v>265.69173594049181</v>
      </c>
      <c r="M28" s="34">
        <f t="array" ref="M28">INDEX('Costo SCyD'!$O$9:$S$597,MATCH(M$11&amp;M$12&amp;M$13&amp;$D28,'Costo SCyD'!$A$9:$A$597&amp;'Costo SCyD'!$B$9:$B$597&amp;'Costo SCyD'!$C$9:$C$597&amp;'Costo SCyD'!$D$9:$D$597,0),MATCH('Resultados Caso I'!$D$4,'Costo SCyD'!$O$2:$S$2,0))+IF($D$6="Sí",INDEX(costos.acceso,MATCH($D28,vel.SAIB,0),MATCH($D$4,years,0)),0)</f>
        <v>289.64604382595337</v>
      </c>
      <c r="N28" s="34">
        <f t="array" ref="N28">INDEX('Costo SCyD'!$O$9:$S$597,MATCH(N$11&amp;N$12&amp;N$13&amp;$D28,'Costo SCyD'!$A$9:$A$597&amp;'Costo SCyD'!$B$9:$B$597&amp;'Costo SCyD'!$C$9:$C$597&amp;'Costo SCyD'!$D$9:$D$597,0),MATCH('Resultados Caso I'!$D$4,'Costo SCyD'!$O$2:$S$2,0))+IF($D$6="Sí",INDEX(costos.acceso,MATCH($D28,vel.SAIB,0),MATCH($D$4,years,0)),0)</f>
        <v>311.33514713718893</v>
      </c>
      <c r="P28" s="34">
        <f t="array" ref="P28">INDEX('Costo SCyD'!$O$9:$S$597,MATCH(P$11&amp;P$12&amp;P$13&amp;$D28,'Costo SCyD'!$A$9:$A$597&amp;'Costo SCyD'!$B$9:$B$597&amp;'Costo SCyD'!$C$9:$C$597&amp;'Costo SCyD'!$D$9:$D$597,0),MATCH('Resultados Caso I'!$D$4,'Costo SCyD'!$O$2:$S$2,0))+IF($D$6="Sí",INDEX(costos.acceso,MATCH($D28,vel.SAIB,0),MATCH($D$4,years,0)),0)</f>
        <v>298.99294547672258</v>
      </c>
      <c r="Q28" s="34">
        <f t="array" ref="Q28">INDEX('Costo SCyD'!$O$9:$S$597,MATCH(Q$11&amp;Q$12&amp;Q$13&amp;$D28,'Costo SCyD'!$A$9:$A$597&amp;'Costo SCyD'!$B$9:$B$597&amp;'Costo SCyD'!$C$9:$C$597&amp;'Costo SCyD'!$D$9:$D$597,0),MATCH('Resultados Caso I'!$D$4,'Costo SCyD'!$O$2:$S$2,0))+IF($D$6="Sí",INDEX(costos.acceso,MATCH($D28,vel.SAIB,0),MATCH($D$4,years,0)),0)</f>
        <v>320.6743606618997</v>
      </c>
      <c r="R28" s="34">
        <f t="array" ref="R28">INDEX('Costo SCyD'!$O$9:$S$597,MATCH(R$11&amp;R$12&amp;R$13&amp;$D28,'Costo SCyD'!$A$9:$A$597&amp;'Costo SCyD'!$B$9:$B$597&amp;'Costo SCyD'!$C$9:$C$597&amp;'Costo SCyD'!$D$9:$D$597,0),MATCH('Resultados Caso I'!$D$4,'Costo SCyD'!$O$2:$S$2,0))+IF($D$6="Sí",INDEX(costos.acceso,MATCH($D28,vel.SAIB,0),MATCH($D$4,years,0)),0)</f>
        <v>352.68246744150912</v>
      </c>
      <c r="S28" s="34">
        <f t="array" ref="S28">INDEX('Costo SCyD'!$O$9:$S$597,MATCH(S$11&amp;S$12&amp;S$13&amp;$D28,'Costo SCyD'!$A$9:$A$597&amp;'Costo SCyD'!$B$9:$B$597&amp;'Costo SCyD'!$C$9:$C$597&amp;'Costo SCyD'!$D$9:$D$597,0),MATCH('Resultados Caso I'!$D$4,'Costo SCyD'!$O$2:$S$2,0))+IF($D$6="Sí",INDEX(costos.acceso,MATCH($D28,vel.SAIB,0),MATCH($D$4,years,0)),0)</f>
        <v>381.66377377102123</v>
      </c>
    </row>
    <row r="29" spans="3:19">
      <c r="C29" s="10" t="str">
        <f t="shared" si="0"/>
        <v>150 Mbps</v>
      </c>
      <c r="D29" s="22">
        <v>150</v>
      </c>
      <c r="F29" s="34">
        <f t="array" ref="F29">INDEX('Costo SCyD'!$O$9:$S$597,MATCH(F$11&amp;F$12&amp;F$13&amp;$D29,'Costo SCyD'!$A$9:$A$597&amp;'Costo SCyD'!$B$9:$B$597&amp;'Costo SCyD'!$C$9:$C$597&amp;'Costo SCyD'!$D$9:$D$597,0),MATCH('Resultados Caso I'!$D$4,'Costo SCyD'!$O$2:$S$2,0))+IF($D$6="Sí",INDEX(costos.acceso,MATCH($D29,vel.SAIB,0),MATCH($D$4,years,0)),0)</f>
        <v>219.03311683889808</v>
      </c>
      <c r="G29" s="34">
        <f t="array" ref="G29">INDEX('Costo SCyD'!$O$9:$S$597,MATCH(G$11&amp;G$12&amp;G$13&amp;$D29,'Costo SCyD'!$A$9:$A$597&amp;'Costo SCyD'!$B$9:$B$597&amp;'Costo SCyD'!$C$9:$C$597&amp;'Costo SCyD'!$D$9:$D$597,0),MATCH('Resultados Caso I'!$D$4,'Costo SCyD'!$O$2:$S$2,0))+IF($D$6="Sí",INDEX(costos.acceso,MATCH($D29,vel.SAIB,0),MATCH($D$4,years,0)),0)</f>
        <v>231.90695434507211</v>
      </c>
      <c r="H29" s="34">
        <f t="array" ref="H29">INDEX('Costo SCyD'!$O$9:$S$597,MATCH(H$11&amp;H$12&amp;H$13&amp;$D29,'Costo SCyD'!$A$9:$A$597&amp;'Costo SCyD'!$B$9:$B$597&amp;'Costo SCyD'!$C$9:$C$597&amp;'Costo SCyD'!$D$9:$D$597,0),MATCH('Resultados Caso I'!$D$4,'Costo SCyD'!$O$2:$S$2,0))+IF($D$6="Sí",INDEX(costos.acceso,MATCH($D29,vel.SAIB,0),MATCH($D$4,years,0)),0)</f>
        <v>250.91250181702293</v>
      </c>
      <c r="I29" s="34">
        <f t="array" ref="I29">INDEX('Costo SCyD'!$O$9:$S$597,MATCH(I$11&amp;I$12&amp;I$13&amp;$D29,'Costo SCyD'!$A$9:$A$597&amp;'Costo SCyD'!$B$9:$B$597&amp;'Costo SCyD'!$C$9:$C$597&amp;'Costo SCyD'!$D$9:$D$597,0),MATCH('Resultados Caso I'!$D$4,'Costo SCyD'!$O$2:$S$2,0))+IF($D$6="Sí",INDEX(costos.acceso,MATCH($D29,vel.SAIB,0),MATCH($D$4,years,0)),0)</f>
        <v>268.12081710531044</v>
      </c>
      <c r="K29" s="34">
        <f t="array" ref="K29">INDEX('Costo SCyD'!$O$9:$S$597,MATCH(K$11&amp;K$12&amp;K$13&amp;$D29,'Costo SCyD'!$A$9:$A$597&amp;'Costo SCyD'!$B$9:$B$597&amp;'Costo SCyD'!$C$9:$C$597&amp;'Costo SCyD'!$D$9:$D$597,0),MATCH('Resultados Caso I'!$D$4,'Costo SCyD'!$O$2:$S$2,0))+IF($D$6="Sí",INDEX(costos.acceso,MATCH($D29,vel.SAIB,0),MATCH($D$4,years,0)),0)</f>
        <v>266.34672664245221</v>
      </c>
      <c r="L29" s="34">
        <f t="array" ref="L29">INDEX('Costo SCyD'!$O$9:$S$597,MATCH(L$11&amp;L$12&amp;L$13&amp;$D29,'Costo SCyD'!$A$9:$A$597&amp;'Costo SCyD'!$B$9:$B$597&amp;'Costo SCyD'!$C$9:$C$597&amp;'Costo SCyD'!$D$9:$D$597,0),MATCH('Resultados Caso I'!$D$4,'Costo SCyD'!$O$2:$S$2,0))+IF($D$6="Sí",INDEX(costos.acceso,MATCH($D29,vel.SAIB,0),MATCH($D$4,years,0)),0)</f>
        <v>284.43215978005708</v>
      </c>
      <c r="M29" s="34">
        <f t="array" ref="M29">INDEX('Costo SCyD'!$O$9:$S$597,MATCH(M$11&amp;M$12&amp;M$13&amp;$D29,'Costo SCyD'!$A$9:$A$597&amp;'Costo SCyD'!$B$9:$B$597&amp;'Costo SCyD'!$C$9:$C$597&amp;'Costo SCyD'!$D$9:$D$597,0),MATCH('Resultados Caso I'!$D$4,'Costo SCyD'!$O$2:$S$2,0))+IF($D$6="Sí",INDEX(costos.acceso,MATCH($D29,vel.SAIB,0),MATCH($D$4,years,0)),0)</f>
        <v>311.13154587085552</v>
      </c>
      <c r="N29" s="34">
        <f t="array" ref="N29">INDEX('Costo SCyD'!$O$9:$S$597,MATCH(N$11&amp;N$12&amp;N$13&amp;$D29,'Costo SCyD'!$A$9:$A$597&amp;'Costo SCyD'!$B$9:$B$597&amp;'Costo SCyD'!$C$9:$C$597&amp;'Costo SCyD'!$D$9:$D$597,0),MATCH('Resultados Caso I'!$D$4,'Costo SCyD'!$O$2:$S$2,0))+IF($D$6="Sí",INDEX(costos.acceso,MATCH($D29,vel.SAIB,0),MATCH($D$4,years,0)),0)</f>
        <v>335.30614302635729</v>
      </c>
      <c r="P29" s="34">
        <f t="array" ref="P29">INDEX('Costo SCyD'!$O$9:$S$597,MATCH(P$11&amp;P$12&amp;P$13&amp;$D29,'Costo SCyD'!$A$9:$A$597&amp;'Costo SCyD'!$B$9:$B$597&amp;'Costo SCyD'!$C$9:$C$597&amp;'Costo SCyD'!$D$9:$D$597,0),MATCH('Resultados Caso I'!$D$4,'Costo SCyD'!$O$2:$S$2,0))+IF($D$6="Sí",INDEX(costos.acceso,MATCH($D29,vel.SAIB,0),MATCH($D$4,years,0)),0)</f>
        <v>321.54956909740304</v>
      </c>
      <c r="Q29" s="34">
        <f t="array" ref="Q29">INDEX('Costo SCyD'!$O$9:$S$597,MATCH(Q$11&amp;Q$12&amp;Q$13&amp;$D29,'Costo SCyD'!$A$9:$A$597&amp;'Costo SCyD'!$B$9:$B$597&amp;'Costo SCyD'!$C$9:$C$597&amp;'Costo SCyD'!$D$9:$D$597,0),MATCH('Resultados Caso I'!$D$4,'Costo SCyD'!$O$2:$S$2,0))+IF($D$6="Sí",INDEX(costos.acceso,MATCH($D29,vel.SAIB,0),MATCH($D$4,years,0)),0)</f>
        <v>345.7155970950343</v>
      </c>
      <c r="R29" s="34">
        <f t="array" ref="R29">INDEX('Costo SCyD'!$O$9:$S$597,MATCH(R$11&amp;R$12&amp;R$13&amp;$D29,'Costo SCyD'!$A$9:$A$597&amp;'Costo SCyD'!$B$9:$B$597&amp;'Costo SCyD'!$C$9:$C$597&amp;'Costo SCyD'!$D$9:$D$597,0),MATCH('Resultados Caso I'!$D$4,'Costo SCyD'!$O$2:$S$2,0))+IF($D$6="Sí",INDEX(costos.acceso,MATCH($D29,vel.SAIB,0),MATCH($D$4,years,0)),0)</f>
        <v>381.39171869414633</v>
      </c>
      <c r="S29" s="34">
        <f t="array" ref="S29">INDEX('Costo SCyD'!$O$9:$S$597,MATCH(S$11&amp;S$12&amp;S$13&amp;$D29,'Costo SCyD'!$A$9:$A$597&amp;'Costo SCyD'!$B$9:$B$597&amp;'Costo SCyD'!$C$9:$C$597&amp;'Costo SCyD'!$D$9:$D$597,0),MATCH('Resultados Caso I'!$D$4,'Costo SCyD'!$O$2:$S$2,0))+IF($D$6="Sí",INDEX(costos.acceso,MATCH($D29,vel.SAIB,0),MATCH($D$4,years,0)),0)</f>
        <v>413.69417931238746</v>
      </c>
    </row>
    <row r="30" spans="3:19">
      <c r="C30" s="10" t="str">
        <f t="shared" si="0"/>
        <v>200 Mbps</v>
      </c>
      <c r="D30" s="22">
        <v>200</v>
      </c>
      <c r="F30" s="34">
        <f t="array" ref="F30">INDEX('Costo SCyD'!$O$9:$S$597,MATCH(F$11&amp;F$12&amp;F$13&amp;$D30,'Costo SCyD'!$A$9:$A$597&amp;'Costo SCyD'!$B$9:$B$597&amp;'Costo SCyD'!$C$9:$C$597&amp;'Costo SCyD'!$D$9:$D$597,0),MATCH('Resultados Caso I'!$D$4,'Costo SCyD'!$O$2:$S$2,0))+IF($D$6="Sí",INDEX(costos.acceso,MATCH($D30,vel.SAIB,0),MATCH($D$4,years,0)),0)</f>
        <v>236.57910042397327</v>
      </c>
      <c r="G30" s="34">
        <f t="array" ref="G30">INDEX('Costo SCyD'!$O$9:$S$597,MATCH(G$11&amp;G$12&amp;G$13&amp;$D30,'Costo SCyD'!$A$9:$A$597&amp;'Costo SCyD'!$B$9:$B$597&amp;'Costo SCyD'!$C$9:$C$597&amp;'Costo SCyD'!$D$9:$D$597,0),MATCH('Resultados Caso I'!$D$4,'Costo SCyD'!$O$2:$S$2,0))+IF($D$6="Sí",INDEX(costos.acceso,MATCH($D30,vel.SAIB,0),MATCH($D$4,years,0)),0)</f>
        <v>251.38562858260025</v>
      </c>
      <c r="H30" s="34">
        <f t="array" ref="H30">INDEX('Costo SCyD'!$O$9:$S$597,MATCH(H$11&amp;H$12&amp;H$13&amp;$D30,'Costo SCyD'!$A$9:$A$597&amp;'Costo SCyD'!$B$9:$B$597&amp;'Costo SCyD'!$C$9:$C$597&amp;'Costo SCyD'!$D$9:$D$597,0),MATCH('Resultados Caso I'!$D$4,'Costo SCyD'!$O$2:$S$2,0))+IF($D$6="Sí",INDEX(costos.acceso,MATCH($D30,vel.SAIB,0),MATCH($D$4,years,0)),0)</f>
        <v>273.244392426606</v>
      </c>
      <c r="I30" s="34">
        <f t="array" ref="I30">INDEX('Costo SCyD'!$O$9:$S$597,MATCH(I$11&amp;I$12&amp;I$13&amp;$D30,'Costo SCyD'!$A$9:$A$597&amp;'Costo SCyD'!$B$9:$B$597&amp;'Costo SCyD'!$C$9:$C$597&amp;'Costo SCyD'!$D$9:$D$597,0),MATCH('Resultados Caso I'!$D$4,'Costo SCyD'!$O$2:$S$2,0))+IF($D$6="Sí",INDEX(costos.acceso,MATCH($D30,vel.SAIB,0),MATCH($D$4,years,0)),0)</f>
        <v>293.03611379611721</v>
      </c>
      <c r="K30" s="34">
        <f t="array" ref="K30">INDEX('Costo SCyD'!$O$9:$S$597,MATCH(K$11&amp;K$12&amp;K$13&amp;$D30,'Costo SCyD'!$A$9:$A$597&amp;'Costo SCyD'!$B$9:$B$597&amp;'Costo SCyD'!$C$9:$C$597&amp;'Costo SCyD'!$D$9:$D$597,0),MATCH('Resultados Caso I'!$D$4,'Costo SCyD'!$O$2:$S$2,0))+IF($D$6="Sí",INDEX(costos.acceso,MATCH($D30,vel.SAIB,0),MATCH($D$4,years,0)),0)</f>
        <v>290.99568720368393</v>
      </c>
      <c r="L30" s="34">
        <f t="array" ref="L30">INDEX('Costo SCyD'!$O$9:$S$597,MATCH(L$11&amp;L$12&amp;L$13&amp;$D30,'Costo SCyD'!$A$9:$A$597&amp;'Costo SCyD'!$B$9:$B$597&amp;'Costo SCyD'!$C$9:$C$597&amp;'Costo SCyD'!$D$9:$D$597,0),MATCH('Resultados Caso I'!$D$4,'Costo SCyD'!$O$2:$S$2,0))+IF($D$6="Sí",INDEX(costos.acceso,MATCH($D30,vel.SAIB,0),MATCH($D$4,years,0)),0)</f>
        <v>311.79620413459043</v>
      </c>
      <c r="M30" s="34">
        <f t="array" ref="M30">INDEX('Costo SCyD'!$O$9:$S$597,MATCH(M$11&amp;M$12&amp;M$13&amp;$D30,'Costo SCyD'!$A$9:$A$597&amp;'Costo SCyD'!$B$9:$B$597&amp;'Costo SCyD'!$C$9:$C$597&amp;'Costo SCyD'!$D$9:$D$597,0),MATCH('Resultados Caso I'!$D$4,'Costo SCyD'!$O$2:$S$2,0))+IF($D$6="Sí",INDEX(costos.acceso,MATCH($D30,vel.SAIB,0),MATCH($D$4,years,0)),0)</f>
        <v>342.50384758448411</v>
      </c>
      <c r="N30" s="34">
        <f t="array" ref="N30">INDEX('Costo SCyD'!$O$9:$S$597,MATCH(N$11&amp;N$12&amp;N$13&amp;$D30,'Costo SCyD'!$A$9:$A$597&amp;'Costo SCyD'!$B$9:$B$597&amp;'Costo SCyD'!$C$9:$C$597&amp;'Costo SCyD'!$D$9:$D$597,0),MATCH('Resultados Caso I'!$D$4,'Costo SCyD'!$O$2:$S$2,0))+IF($D$6="Sí",INDEX(costos.acceso,MATCH($D30,vel.SAIB,0),MATCH($D$4,years,0)),0)</f>
        <v>370.30766702330635</v>
      </c>
      <c r="P30" s="34">
        <f t="array" ref="P30">INDEX('Costo SCyD'!$O$9:$S$597,MATCH(P$11&amp;P$12&amp;P$13&amp;$D30,'Costo SCyD'!$A$9:$A$597&amp;'Costo SCyD'!$B$9:$B$597&amp;'Costo SCyD'!$C$9:$C$597&amp;'Costo SCyD'!$D$9:$D$597,0),MATCH('Resultados Caso I'!$D$4,'Costo SCyD'!$O$2:$S$2,0))+IF($D$6="Sí",INDEX(costos.acceso,MATCH($D30,vel.SAIB,0),MATCH($D$4,years,0)),0)</f>
        <v>354.48588123895024</v>
      </c>
      <c r="Q30" s="34">
        <f t="array" ref="Q30">INDEX('Costo SCyD'!$O$9:$S$597,MATCH(Q$11&amp;Q$12&amp;Q$13&amp;$D30,'Costo SCyD'!$A$9:$A$597&amp;'Costo SCyD'!$B$9:$B$597&amp;'Costo SCyD'!$C$9:$C$597&amp;'Costo SCyD'!$D$9:$D$597,0),MATCH('Resultados Caso I'!$D$4,'Costo SCyD'!$O$2:$S$2,0))+IF($D$6="Sí",INDEX(costos.acceso,MATCH($D30,vel.SAIB,0),MATCH($D$4,years,0)),0)</f>
        <v>382.27984507121812</v>
      </c>
      <c r="R30" s="34">
        <f t="array" ref="R30">INDEX('Costo SCyD'!$O$9:$S$597,MATCH(R$11&amp;R$12&amp;R$13&amp;$D30,'Costo SCyD'!$A$9:$A$597&amp;'Costo SCyD'!$B$9:$B$597&amp;'Costo SCyD'!$C$9:$C$597&amp;'Costo SCyD'!$D$9:$D$597,0),MATCH('Resultados Caso I'!$D$4,'Costo SCyD'!$O$2:$S$2,0))+IF($D$6="Sí",INDEX(costos.acceso,MATCH($D30,vel.SAIB,0),MATCH($D$4,years,0)),0)</f>
        <v>423.31186048966038</v>
      </c>
      <c r="S30" s="34">
        <f t="array" ref="S30">INDEX('Costo SCyD'!$O$9:$S$597,MATCH(S$11&amp;S$12&amp;S$13&amp;$D30,'Costo SCyD'!$A$9:$A$597&amp;'Costo SCyD'!$B$9:$B$597&amp;'Costo SCyD'!$C$9:$C$597&amp;'Costo SCyD'!$D$9:$D$597,0),MATCH('Resultados Caso I'!$D$4,'Costo SCyD'!$O$2:$S$2,0))+IF($D$6="Sí",INDEX(costos.acceso,MATCH($D30,vel.SAIB,0),MATCH($D$4,years,0)),0)</f>
        <v>460.46374255338446</v>
      </c>
    </row>
    <row r="31" spans="3:19">
      <c r="C31" s="10" t="str">
        <f t="shared" si="0"/>
        <v>250 Mbps</v>
      </c>
      <c r="D31" s="22">
        <v>250</v>
      </c>
      <c r="F31" s="34">
        <f t="array" ref="F31">INDEX('Costo SCyD'!$O$9:$S$597,MATCH(F$11&amp;F$12&amp;F$13&amp;$D31,'Costo SCyD'!$A$9:$A$597&amp;'Costo SCyD'!$B$9:$B$597&amp;'Costo SCyD'!$C$9:$C$597&amp;'Costo SCyD'!$D$9:$D$597,0),MATCH('Resultados Caso I'!$D$4,'Costo SCyD'!$O$2:$S$2,0))+IF($D$6="Sí",INDEX(costos.acceso,MATCH($D31,vel.SAIB,0),MATCH($D$4,years,0)),0)</f>
        <v>251.98332011861248</v>
      </c>
      <c r="G31" s="34">
        <f t="array" ref="G31">INDEX('Costo SCyD'!$O$9:$S$597,MATCH(G$11&amp;G$12&amp;G$13&amp;$D31,'Costo SCyD'!$A$9:$A$597&amp;'Costo SCyD'!$B$9:$B$597&amp;'Costo SCyD'!$C$9:$C$597&amp;'Costo SCyD'!$D$9:$D$597,0),MATCH('Resultados Caso I'!$D$4,'Costo SCyD'!$O$2:$S$2,0))+IF($D$6="Sí",INDEX(costos.acceso,MATCH($D31,vel.SAIB,0),MATCH($D$4,years,0)),0)</f>
        <v>268.48662356873615</v>
      </c>
      <c r="H31" s="34">
        <f t="array" ref="H31">INDEX('Costo SCyD'!$O$9:$S$597,MATCH(H$11&amp;H$12&amp;H$13&amp;$D31,'Costo SCyD'!$A$9:$A$597&amp;'Costo SCyD'!$B$9:$B$597&amp;'Costo SCyD'!$C$9:$C$597&amp;'Costo SCyD'!$D$9:$D$597,0),MATCH('Resultados Caso I'!$D$4,'Costo SCyD'!$O$2:$S$2,0))+IF($D$6="Sí",INDEX(costos.acceso,MATCH($D31,vel.SAIB,0),MATCH($D$4,years,0)),0)</f>
        <v>292.85032374864841</v>
      </c>
      <c r="I31" s="34">
        <f t="array" ref="I31">INDEX('Costo SCyD'!$O$9:$S$597,MATCH(I$11&amp;I$12&amp;I$13&amp;$D31,'Costo SCyD'!$A$9:$A$597&amp;'Costo SCyD'!$B$9:$B$597&amp;'Costo SCyD'!$C$9:$C$597&amp;'Costo SCyD'!$D$9:$D$597,0),MATCH('Resultados Caso I'!$D$4,'Costo SCyD'!$O$2:$S$2,0))+IF($D$6="Sí",INDEX(costos.acceso,MATCH($D31,vel.SAIB,0),MATCH($D$4,years,0)),0)</f>
        <v>314.91010576250494</v>
      </c>
      <c r="K31" s="34">
        <f t="array" ref="K31">INDEX('Costo SCyD'!$O$9:$S$597,MATCH(K$11&amp;K$12&amp;K$13&amp;$D31,'Costo SCyD'!$A$9:$A$597&amp;'Costo SCyD'!$B$9:$B$597&amp;'Costo SCyD'!$C$9:$C$597&amp;'Costo SCyD'!$D$9:$D$597,0),MATCH('Resultados Caso I'!$D$4,'Costo SCyD'!$O$2:$S$2,0))+IF($D$6="Sí",INDEX(costos.acceso,MATCH($D31,vel.SAIB,0),MATCH($D$4,years,0)),0)</f>
        <v>312.63585356361875</v>
      </c>
      <c r="L31" s="34">
        <f t="array" ref="L31">INDEX('Costo SCyD'!$O$9:$S$597,MATCH(L$11&amp;L$12&amp;L$13&amp;$D31,'Costo SCyD'!$A$9:$A$597&amp;'Costo SCyD'!$B$9:$B$597&amp;'Costo SCyD'!$C$9:$C$597&amp;'Costo SCyD'!$D$9:$D$597,0),MATCH('Resultados Caso I'!$D$4,'Costo SCyD'!$O$2:$S$2,0))+IF($D$6="Sí",INDEX(costos.acceso,MATCH($D31,vel.SAIB,0),MATCH($D$4,years,0)),0)</f>
        <v>335.82003551042942</v>
      </c>
      <c r="M31" s="34">
        <f t="array" ref="M31">INDEX('Costo SCyD'!$O$9:$S$597,MATCH(M$11&amp;M$12&amp;M$13&amp;$D31,'Costo SCyD'!$A$9:$A$597&amp;'Costo SCyD'!$B$9:$B$597&amp;'Costo SCyD'!$C$9:$C$597&amp;'Costo SCyD'!$D$9:$D$597,0),MATCH('Resultados Caso I'!$D$4,'Costo SCyD'!$O$2:$S$2,0))+IF($D$6="Sí",INDEX(costos.acceso,MATCH($D31,vel.SAIB,0),MATCH($D$4,years,0)),0)</f>
        <v>370.04666532280186</v>
      </c>
      <c r="N31" s="34">
        <f t="array" ref="N31">INDEX('Costo SCyD'!$O$9:$S$597,MATCH(N$11&amp;N$12&amp;N$13&amp;$D31,'Costo SCyD'!$A$9:$A$597&amp;'Costo SCyD'!$B$9:$B$597&amp;'Costo SCyD'!$C$9:$C$597&amp;'Costo SCyD'!$D$9:$D$597,0),MATCH('Resultados Caso I'!$D$4,'Costo SCyD'!$O$2:$S$2,0))+IF($D$6="Sí",INDEX(costos.acceso,MATCH($D31,vel.SAIB,0),MATCH($D$4,years,0)),0)</f>
        <v>401.03670325441374</v>
      </c>
      <c r="P31" s="34">
        <f t="array" ref="P31">INDEX('Costo SCyD'!$O$9:$S$597,MATCH(P$11&amp;P$12&amp;P$13&amp;$D31,'Costo SCyD'!$A$9:$A$597&amp;'Costo SCyD'!$B$9:$B$597&amp;'Costo SCyD'!$C$9:$C$597&amp;'Costo SCyD'!$D$9:$D$597,0),MATCH('Resultados Caso I'!$D$4,'Costo SCyD'!$O$2:$S$2,0))+IF($D$6="Sí",INDEX(costos.acceso,MATCH($D31,vel.SAIB,0),MATCH($D$4,years,0)),0)</f>
        <v>383.40179727748864</v>
      </c>
      <c r="Q31" s="34">
        <f t="array" ref="Q31">INDEX('Costo SCyD'!$O$9:$S$597,MATCH(Q$11&amp;Q$12&amp;Q$13&amp;$D31,'Costo SCyD'!$A$9:$A$597&amp;'Costo SCyD'!$B$9:$B$597&amp;'Costo SCyD'!$C$9:$C$597&amp;'Costo SCyD'!$D$9:$D$597,0),MATCH('Resultados Caso I'!$D$4,'Costo SCyD'!$O$2:$S$2,0))+IF($D$6="Sí",INDEX(costos.acceso,MATCH($D31,vel.SAIB,0),MATCH($D$4,years,0)),0)</f>
        <v>414.38085018520371</v>
      </c>
      <c r="R31" s="34">
        <f t="array" ref="R31">INDEX('Costo SCyD'!$O$9:$S$597,MATCH(R$11&amp;R$12&amp;R$13&amp;$D31,'Costo SCyD'!$A$9:$A$597&amp;'Costo SCyD'!$B$9:$B$597&amp;'Costo SCyD'!$C$9:$C$597&amp;'Costo SCyD'!$D$9:$D$597,0),MATCH('Resultados Caso I'!$D$4,'Costo SCyD'!$O$2:$S$2,0))+IF($D$6="Sí",INDEX(costos.acceso,MATCH($D31,vel.SAIB,0),MATCH($D$4,years,0)),0)</f>
        <v>460.1149881523242</v>
      </c>
      <c r="S31" s="34">
        <f t="array" ref="S31">INDEX('Costo SCyD'!$O$9:$S$597,MATCH(S$11&amp;S$12&amp;S$13&amp;$D31,'Costo SCyD'!$A$9:$A$597&amp;'Costo SCyD'!$B$9:$B$597&amp;'Costo SCyD'!$C$9:$C$597&amp;'Costo SCyD'!$D$9:$D$597,0),MATCH('Resultados Caso I'!$D$4,'Costo SCyD'!$O$2:$S$2,0))+IF($D$6="Sí",INDEX(costos.acceso,MATCH($D31,vel.SAIB,0),MATCH($D$4,years,0)),0)</f>
        <v>501.52434332810901</v>
      </c>
    </row>
    <row r="32" spans="3:19">
      <c r="C32" s="10" t="str">
        <f t="shared" si="0"/>
        <v>300 Mbps</v>
      </c>
      <c r="D32" s="22">
        <v>300</v>
      </c>
      <c r="F32" s="34">
        <f t="array" ref="F32">INDEX('Costo SCyD'!$O$9:$S$597,MATCH(F$11&amp;F$12&amp;F$13&amp;$D32,'Costo SCyD'!$A$9:$A$597&amp;'Costo SCyD'!$B$9:$B$597&amp;'Costo SCyD'!$C$9:$C$597&amp;'Costo SCyD'!$D$9:$D$597,0),MATCH('Resultados Caso I'!$D$4,'Costo SCyD'!$O$2:$S$2,0))+IF($D$6="Sí",INDEX(costos.acceso,MATCH($D32,vel.SAIB,0),MATCH($D$4,years,0)),0)</f>
        <v>265.87102175851044</v>
      </c>
      <c r="G32" s="34">
        <f t="array" ref="G32">INDEX('Costo SCyD'!$O$9:$S$597,MATCH(G$11&amp;G$12&amp;G$13&amp;$D32,'Costo SCyD'!$A$9:$A$597&amp;'Costo SCyD'!$B$9:$B$597&amp;'Costo SCyD'!$C$9:$C$597&amp;'Costo SCyD'!$D$9:$D$597,0),MATCH('Resultados Caso I'!$D$4,'Costo SCyD'!$O$2:$S$2,0))+IF($D$6="Sí",INDEX(costos.acceso,MATCH($D32,vel.SAIB,0),MATCH($D$4,years,0)),0)</f>
        <v>283.90405598795138</v>
      </c>
      <c r="H32" s="34">
        <f t="array" ref="H32">INDEX('Costo SCyD'!$O$9:$S$597,MATCH(H$11&amp;H$12&amp;H$13&amp;$D32,'Costo SCyD'!$A$9:$A$597&amp;'Costo SCyD'!$B$9:$B$597&amp;'Costo SCyD'!$C$9:$C$597&amp;'Costo SCyD'!$D$9:$D$597,0),MATCH('Resultados Caso I'!$D$4,'Costo SCyD'!$O$2:$S$2,0))+IF($D$6="Sí",INDEX(costos.acceso,MATCH($D32,vel.SAIB,0),MATCH($D$4,years,0)),0)</f>
        <v>310.52608597291805</v>
      </c>
      <c r="I32" s="34">
        <f t="array" ref="I32">INDEX('Costo SCyD'!$O$9:$S$597,MATCH(I$11&amp;I$12&amp;I$13&amp;$D32,'Costo SCyD'!$A$9:$A$597&amp;'Costo SCyD'!$B$9:$B$597&amp;'Costo SCyD'!$C$9:$C$597&amp;'Costo SCyD'!$D$9:$D$597,0),MATCH('Resultados Caso I'!$D$4,'Costo SCyD'!$O$2:$S$2,0))+IF($D$6="Sí",INDEX(costos.acceso,MATCH($D32,vel.SAIB,0),MATCH($D$4,years,0)),0)</f>
        <v>334.63064209116004</v>
      </c>
      <c r="K32" s="34">
        <f t="array" ref="K32">INDEX('Costo SCyD'!$O$9:$S$597,MATCH(K$11&amp;K$12&amp;K$13&amp;$D32,'Costo SCyD'!$A$9:$A$597&amp;'Costo SCyD'!$B$9:$B$597&amp;'Costo SCyD'!$C$9:$C$597&amp;'Costo SCyD'!$D$9:$D$597,0),MATCH('Resultados Caso I'!$D$4,'Costo SCyD'!$O$2:$S$2,0))+IF($D$6="Sí",INDEX(costos.acceso,MATCH($D32,vel.SAIB,0),MATCH($D$4,years,0)),0)</f>
        <v>332.14558400125446</v>
      </c>
      <c r="L32" s="34">
        <f t="array" ref="L32">INDEX('Costo SCyD'!$O$9:$S$597,MATCH(L$11&amp;L$12&amp;L$13&amp;$D32,'Costo SCyD'!$A$9:$A$597&amp;'Costo SCyD'!$B$9:$B$597&amp;'Costo SCyD'!$C$9:$C$597&amp;'Costo SCyD'!$D$9:$D$597,0),MATCH('Resultados Caso I'!$D$4,'Costo SCyD'!$O$2:$S$2,0))+IF($D$6="Sí",INDEX(costos.acceso,MATCH($D32,vel.SAIB,0),MATCH($D$4,years,0)),0)</f>
        <v>357.47876337906513</v>
      </c>
      <c r="M32" s="34">
        <f t="array" ref="M32">INDEX('Costo SCyD'!$O$9:$S$597,MATCH(M$11&amp;M$12&amp;M$13&amp;$D32,'Costo SCyD'!$A$9:$A$597&amp;'Costo SCyD'!$B$9:$B$597&amp;'Costo SCyD'!$C$9:$C$597&amp;'Costo SCyD'!$D$9:$D$597,0),MATCH('Resultados Caso I'!$D$4,'Costo SCyD'!$O$2:$S$2,0))+IF($D$6="Sí",INDEX(costos.acceso,MATCH($D32,vel.SAIB,0),MATCH($D$4,years,0)),0)</f>
        <v>394.87794159997424</v>
      </c>
      <c r="N32" s="34">
        <f t="array" ref="N32">INDEX('Costo SCyD'!$O$9:$S$597,MATCH(N$11&amp;N$12&amp;N$13&amp;$D32,'Costo SCyD'!$A$9:$A$597&amp;'Costo SCyD'!$B$9:$B$597&amp;'Costo SCyD'!$C$9:$C$597&amp;'Costo SCyD'!$D$9:$D$597,0),MATCH('Resultados Caso I'!$D$4,'Costo SCyD'!$O$2:$S$2,0))+IF($D$6="Sí",INDEX(costos.acceso,MATCH($D32,vel.SAIB,0),MATCH($D$4,years,0)),0)</f>
        <v>428.7405204758565</v>
      </c>
      <c r="P32" s="34">
        <f t="array" ref="P32">INDEX('Costo SCyD'!$O$9:$S$597,MATCH(P$11&amp;P$12&amp;P$13&amp;$D32,'Costo SCyD'!$A$9:$A$597&amp;'Costo SCyD'!$B$9:$B$597&amp;'Costo SCyD'!$C$9:$C$597&amp;'Costo SCyD'!$D$9:$D$597,0),MATCH('Resultados Caso I'!$D$4,'Costo SCyD'!$O$2:$S$2,0))+IF($D$6="Sí",INDEX(costos.acceso,MATCH($D32,vel.SAIB,0),MATCH($D$4,years,0)),0)</f>
        <v>409.47099276730052</v>
      </c>
      <c r="Q32" s="34">
        <f t="array" ref="Q32">INDEX('Costo SCyD'!$O$9:$S$597,MATCH(Q$11&amp;Q$12&amp;Q$13&amp;$D32,'Costo SCyD'!$A$9:$A$597&amp;'Costo SCyD'!$B$9:$B$597&amp;'Costo SCyD'!$C$9:$C$597&amp;'Costo SCyD'!$D$9:$D$597,0),MATCH('Resultados Caso I'!$D$4,'Costo SCyD'!$O$2:$S$2,0))+IF($D$6="Sí",INDEX(costos.acceso,MATCH($D32,vel.SAIB,0),MATCH($D$4,years,0)),0)</f>
        <v>443.32156839107381</v>
      </c>
      <c r="R32" s="34">
        <f t="array" ref="R32">INDEX('Costo SCyD'!$O$9:$S$597,MATCH(R$11&amp;R$12&amp;R$13&amp;$D32,'Costo SCyD'!$A$9:$A$597&amp;'Costo SCyD'!$B$9:$B$597&amp;'Costo SCyD'!$C$9:$C$597&amp;'Costo SCyD'!$D$9:$D$597,0),MATCH('Resultados Caso I'!$D$4,'Costo SCyD'!$O$2:$S$2,0))+IF($D$6="Sí",INDEX(costos.acceso,MATCH($D32,vel.SAIB,0),MATCH($D$4,years,0)),0)</f>
        <v>493.29491329790108</v>
      </c>
      <c r="S32" s="34">
        <f t="array" ref="S32">INDEX('Costo SCyD'!$O$9:$S$597,MATCH(S$11&amp;S$12&amp;S$13&amp;$D32,'Costo SCyD'!$A$9:$A$597&amp;'Costo SCyD'!$B$9:$B$597&amp;'Costo SCyD'!$C$9:$C$597&amp;'Costo SCyD'!$D$9:$D$597,0),MATCH('Resultados Caso I'!$D$4,'Costo SCyD'!$O$2:$S$2,0))+IF($D$6="Sí",INDEX(costos.acceso,MATCH($D32,vel.SAIB,0),MATCH($D$4,years,0)),0)</f>
        <v>538.542600923642</v>
      </c>
    </row>
    <row r="33" spans="3:19">
      <c r="C33" s="10" t="str">
        <f t="shared" si="0"/>
        <v>350 Mbps</v>
      </c>
      <c r="D33" s="22">
        <v>350</v>
      </c>
      <c r="F33" s="34">
        <f t="array" ref="F33">INDEX('Costo SCyD'!$O$9:$S$597,MATCH(F$11&amp;F$12&amp;F$13&amp;$D33,'Costo SCyD'!$A$9:$A$597&amp;'Costo SCyD'!$B$9:$B$597&amp;'Costo SCyD'!$C$9:$C$597&amp;'Costo SCyD'!$D$9:$D$597,0),MATCH('Resultados Caso I'!$D$4,'Costo SCyD'!$O$2:$S$2,0))+IF($D$6="Sí",INDEX(costos.acceso,MATCH($D33,vel.SAIB,0),MATCH($D$4,years,0)),0)</f>
        <v>278.61253427277734</v>
      </c>
      <c r="G33" s="34">
        <f t="array" ref="G33">INDEX('Costo SCyD'!$O$9:$S$597,MATCH(G$11&amp;G$12&amp;G$13&amp;$D33,'Costo SCyD'!$A$9:$A$597&amp;'Costo SCyD'!$B$9:$B$597&amp;'Costo SCyD'!$C$9:$C$597&amp;'Costo SCyD'!$D$9:$D$597,0),MATCH('Resultados Caso I'!$D$4,'Costo SCyD'!$O$2:$S$2,0))+IF($D$6="Sí",INDEX(costos.acceso,MATCH($D33,vel.SAIB,0),MATCH($D$4,years,0)),0)</f>
        <v>298.04904651272903</v>
      </c>
      <c r="H33" s="34">
        <f t="array" ref="H33">INDEX('Costo SCyD'!$O$9:$S$597,MATCH(H$11&amp;H$12&amp;H$13&amp;$D33,'Costo SCyD'!$A$9:$A$597&amp;'Costo SCyD'!$B$9:$B$597&amp;'Costo SCyD'!$C$9:$C$597&amp;'Costo SCyD'!$D$9:$D$597,0),MATCH('Resultados Caso I'!$D$4,'Costo SCyD'!$O$2:$S$2,0))+IF($D$6="Sí",INDEX(costos.acceso,MATCH($D33,vel.SAIB,0),MATCH($D$4,years,0)),0)</f>
        <v>326.743020309462</v>
      </c>
      <c r="I33" s="34">
        <f t="array" ref="I33">INDEX('Costo SCyD'!$O$9:$S$597,MATCH(I$11&amp;I$12&amp;I$13&amp;$D33,'Costo SCyD'!$A$9:$A$597&amp;'Costo SCyD'!$B$9:$B$597&amp;'Costo SCyD'!$C$9:$C$597&amp;'Costo SCyD'!$D$9:$D$597,0),MATCH('Resultados Caso I'!$D$4,'Costo SCyD'!$O$2:$S$2,0))+IF($D$6="Sí",INDEX(costos.acceso,MATCH($D33,vel.SAIB,0),MATCH($D$4,years,0)),0)</f>
        <v>352.72358986141904</v>
      </c>
      <c r="K33" s="34">
        <f t="array" ref="K33">INDEX('Costo SCyD'!$O$9:$S$597,MATCH(K$11&amp;K$12&amp;K$13&amp;$D33,'Costo SCyD'!$A$9:$A$597&amp;'Costo SCyD'!$B$9:$B$597&amp;'Costo SCyD'!$C$9:$C$597&amp;'Costo SCyD'!$D$9:$D$597,0),MATCH('Resultados Caso I'!$D$4,'Costo SCyD'!$O$2:$S$2,0))+IF($D$6="Sí",INDEX(costos.acceso,MATCH($D33,vel.SAIB,0),MATCH($D$4,years,0)),0)</f>
        <v>350.04512425397377</v>
      </c>
      <c r="L33" s="34">
        <f t="array" ref="L33">INDEX('Costo SCyD'!$O$9:$S$597,MATCH(L$11&amp;L$12&amp;L$13&amp;$D33,'Costo SCyD'!$A$9:$A$597&amp;'Costo SCyD'!$B$9:$B$597&amp;'Costo SCyD'!$C$9:$C$597&amp;'Costo SCyD'!$D$9:$D$597,0),MATCH('Resultados Caso I'!$D$4,'Costo SCyD'!$O$2:$S$2,0))+IF($D$6="Sí",INDEX(costos.acceso,MATCH($D33,vel.SAIB,0),MATCH($D$4,years,0)),0)</f>
        <v>377.34993856247377</v>
      </c>
      <c r="M33" s="34">
        <f t="array" ref="M33">INDEX('Costo SCyD'!$O$9:$S$597,MATCH(M$11&amp;M$12&amp;M$13&amp;$D33,'Costo SCyD'!$A$9:$A$597&amp;'Costo SCyD'!$B$9:$B$597&amp;'Costo SCyD'!$C$9:$C$597&amp;'Costo SCyD'!$D$9:$D$597,0),MATCH('Resultados Caso I'!$D$4,'Costo SCyD'!$O$2:$S$2,0))+IF($D$6="Sí",INDEX(costos.acceso,MATCH($D33,vel.SAIB,0),MATCH($D$4,years,0)),0)</f>
        <v>417.65982629440487</v>
      </c>
      <c r="N33" s="34">
        <f t="array" ref="N33">INDEX('Costo SCyD'!$O$9:$S$597,MATCH(N$11&amp;N$12&amp;N$13&amp;$D33,'Costo SCyD'!$A$9:$A$597&amp;'Costo SCyD'!$B$9:$B$597&amp;'Costo SCyD'!$C$9:$C$597&amp;'Costo SCyD'!$D$9:$D$597,0),MATCH('Resultados Caso I'!$D$4,'Costo SCyD'!$O$2:$S$2,0))+IF($D$6="Sí",INDEX(costos.acceso,MATCH($D33,vel.SAIB,0),MATCH($D$4,years,0)),0)</f>
        <v>454.15786763471795</v>
      </c>
      <c r="P33" s="34">
        <f t="array" ref="P33">INDEX('Costo SCyD'!$O$9:$S$597,MATCH(P$11&amp;P$12&amp;P$13&amp;$D33,'Costo SCyD'!$A$9:$A$597&amp;'Costo SCyD'!$B$9:$B$597&amp;'Costo SCyD'!$C$9:$C$597&amp;'Costo SCyD'!$D$9:$D$597,0),MATCH('Resultados Caso I'!$D$4,'Costo SCyD'!$O$2:$S$2,0))+IF($D$6="Sí",INDEX(costos.acceso,MATCH($D33,vel.SAIB,0),MATCH($D$4,years,0)),0)</f>
        <v>433.38862789391101</v>
      </c>
      <c r="Q33" s="34">
        <f t="array" ref="Q33">INDEX('Costo SCyD'!$O$9:$S$597,MATCH(Q$11&amp;Q$12&amp;Q$13&amp;$D33,'Costo SCyD'!$A$9:$A$597&amp;'Costo SCyD'!$B$9:$B$597&amp;'Costo SCyD'!$C$9:$C$597&amp;'Costo SCyD'!$D$9:$D$597,0),MATCH('Resultados Caso I'!$D$4,'Costo SCyD'!$O$2:$S$2,0))+IF($D$6="Sí",INDEX(costos.acceso,MATCH($D33,vel.SAIB,0),MATCH($D$4,years,0)),0)</f>
        <v>469.87373179099808</v>
      </c>
      <c r="R33" s="34">
        <f t="array" ref="R33">INDEX('Costo SCyD'!$O$9:$S$597,MATCH(R$11&amp;R$12&amp;R$13&amp;$D33,'Costo SCyD'!$A$9:$A$597&amp;'Costo SCyD'!$B$9:$B$597&amp;'Costo SCyD'!$C$9:$C$597&amp;'Costo SCyD'!$D$9:$D$597,0),MATCH('Resultados Caso I'!$D$4,'Costo SCyD'!$O$2:$S$2,0))+IF($D$6="Sí",INDEX(costos.acceso,MATCH($D33,vel.SAIB,0),MATCH($D$4,years,0)),0)</f>
        <v>523.7364105612246</v>
      </c>
      <c r="S33" s="34">
        <f t="array" ref="S33">INDEX('Costo SCyD'!$O$9:$S$597,MATCH(S$11&amp;S$12&amp;S$13&amp;$D33,'Costo SCyD'!$A$9:$A$597&amp;'Costo SCyD'!$B$9:$B$597&amp;'Costo SCyD'!$C$9:$C$597&amp;'Costo SCyD'!$D$9:$D$597,0),MATCH('Resultados Caso I'!$D$4,'Costo SCyD'!$O$2:$S$2,0))+IF($D$6="Sí",INDEX(costos.acceso,MATCH($D33,vel.SAIB,0),MATCH($D$4,years,0)),0)</f>
        <v>572.50564280342883</v>
      </c>
    </row>
    <row r="34" spans="3:19">
      <c r="C34" s="10" t="str">
        <f t="shared" si="0"/>
        <v>400 Mbps</v>
      </c>
      <c r="D34" s="22">
        <v>400</v>
      </c>
      <c r="F34" s="34">
        <f t="array" ref="F34">INDEX('Costo SCyD'!$O$9:$S$597,MATCH(F$11&amp;F$12&amp;F$13&amp;$D34,'Costo SCyD'!$A$9:$A$597&amp;'Costo SCyD'!$B$9:$B$597&amp;'Costo SCyD'!$C$9:$C$597&amp;'Costo SCyD'!$D$9:$D$597,0),MATCH('Resultados Caso I'!$D$4,'Costo SCyD'!$O$2:$S$2,0))+IF($D$6="Sí",INDEX(costos.acceso,MATCH($D34,vel.SAIB,0),MATCH($D$4,years,0)),0)</f>
        <v>290.44856690983971</v>
      </c>
      <c r="G34" s="34">
        <f t="array" ref="G34">INDEX('Costo SCyD'!$O$9:$S$597,MATCH(G$11&amp;G$12&amp;G$13&amp;$D34,'Costo SCyD'!$A$9:$A$597&amp;'Costo SCyD'!$B$9:$B$597&amp;'Costo SCyD'!$C$9:$C$597&amp;'Costo SCyD'!$D$9:$D$597,0),MATCH('Resultados Caso I'!$D$4,'Costo SCyD'!$O$2:$S$2,0))+IF($D$6="Sí",INDEX(costos.acceso,MATCH($D34,vel.SAIB,0),MATCH($D$4,years,0)),0)</f>
        <v>311.18881852289996</v>
      </c>
      <c r="H34" s="34">
        <f t="array" ref="H34">INDEX('Costo SCyD'!$O$9:$S$597,MATCH(H$11&amp;H$12&amp;H$13&amp;$D34,'Costo SCyD'!$A$9:$A$597&amp;'Costo SCyD'!$B$9:$B$597&amp;'Costo SCyD'!$C$9:$C$597&amp;'Costo SCyD'!$D$9:$D$597,0),MATCH('Resultados Caso I'!$D$4,'Costo SCyD'!$O$2:$S$2,0))+IF($D$6="Sí",INDEX(costos.acceso,MATCH($D34,vel.SAIB,0),MATCH($D$4,years,0)),0)</f>
        <v>341.8074927467419</v>
      </c>
      <c r="I34" s="34">
        <f t="array" ref="I34">INDEX('Costo SCyD'!$O$9:$S$597,MATCH(I$11&amp;I$12&amp;I$13&amp;$D34,'Costo SCyD'!$A$9:$A$597&amp;'Costo SCyD'!$B$9:$B$597&amp;'Costo SCyD'!$C$9:$C$597&amp;'Costo SCyD'!$D$9:$D$597,0),MATCH('Resultados Caso I'!$D$4,'Costo SCyD'!$O$2:$S$2,0))+IF($D$6="Sí",INDEX(costos.acceso,MATCH($D34,vel.SAIB,0),MATCH($D$4,years,0)),0)</f>
        <v>369.53075620604756</v>
      </c>
      <c r="K34" s="34">
        <f t="array" ref="K34">INDEX('Costo SCyD'!$O$9:$S$597,MATCH(K$11&amp;K$12&amp;K$13&amp;$D34,'Costo SCyD'!$A$9:$A$597&amp;'Costo SCyD'!$B$9:$B$597&amp;'Costo SCyD'!$C$9:$C$597&amp;'Costo SCyD'!$D$9:$D$597,0),MATCH('Resultados Caso I'!$D$4,'Costo SCyD'!$O$2:$S$2,0))+IF($D$6="Sí",INDEX(costos.acceso,MATCH($D34,vel.SAIB,0),MATCH($D$4,years,0)),0)</f>
        <v>366.67262765142158</v>
      </c>
      <c r="L34" s="34">
        <f t="array" ref="L34">INDEX('Costo SCyD'!$O$9:$S$597,MATCH(L$11&amp;L$12&amp;L$13&amp;$D34,'Costo SCyD'!$A$9:$A$597&amp;'Costo SCyD'!$B$9:$B$597&amp;'Costo SCyD'!$C$9:$C$597&amp;'Costo SCyD'!$D$9:$D$597,0),MATCH('Resultados Caso I'!$D$4,'Costo SCyD'!$O$2:$S$2,0))+IF($D$6="Sí",INDEX(costos.acceso,MATCH($D34,vel.SAIB,0),MATCH($D$4,years,0)),0)</f>
        <v>395.80896199036397</v>
      </c>
      <c r="M34" s="34">
        <f t="array" ref="M34">INDEX('Costo SCyD'!$O$9:$S$597,MATCH(M$11&amp;M$12&amp;M$13&amp;$D34,'Costo SCyD'!$A$9:$A$597&amp;'Costo SCyD'!$B$9:$B$597&amp;'Costo SCyD'!$C$9:$C$597&amp;'Costo SCyD'!$D$9:$D$597,0),MATCH('Resultados Caso I'!$D$4,'Costo SCyD'!$O$2:$S$2,0))+IF($D$6="Sí",INDEX(costos.acceso,MATCH($D34,vel.SAIB,0),MATCH($D$4,years,0)),0)</f>
        <v>438.82270868180933</v>
      </c>
      <c r="N34" s="34">
        <f t="array" ref="N34">INDEX('Costo SCyD'!$O$9:$S$597,MATCH(N$11&amp;N$12&amp;N$13&amp;$D34,'Costo SCyD'!$A$9:$A$597&amp;'Costo SCyD'!$B$9:$B$597&amp;'Costo SCyD'!$C$9:$C$597&amp;'Costo SCyD'!$D$9:$D$597,0),MATCH('Resultados Caso I'!$D$4,'Costo SCyD'!$O$2:$S$2,0))+IF($D$6="Sí",INDEX(costos.acceso,MATCH($D34,vel.SAIB,0),MATCH($D$4,years,0)),0)</f>
        <v>477.76892245909386</v>
      </c>
      <c r="P34" s="34">
        <f t="array" ref="P34">INDEX('Costo SCyD'!$O$9:$S$597,MATCH(P$11&amp;P$12&amp;P$13&amp;$D34,'Costo SCyD'!$A$9:$A$597&amp;'Costo SCyD'!$B$9:$B$597&amp;'Costo SCyD'!$C$9:$C$597&amp;'Costo SCyD'!$D$9:$D$597,0),MATCH('Resultados Caso I'!$D$4,'Costo SCyD'!$O$2:$S$2,0))+IF($D$6="Sí",INDEX(costos.acceso,MATCH($D34,vel.SAIB,0),MATCH($D$4,years,0)),0)</f>
        <v>455.60654822659751</v>
      </c>
      <c r="Q34" s="34">
        <f t="array" ref="Q34">INDEX('Costo SCyD'!$O$9:$S$597,MATCH(Q$11&amp;Q$12&amp;Q$13&amp;$D34,'Costo SCyD'!$A$9:$A$597&amp;'Costo SCyD'!$B$9:$B$597&amp;'Costo SCyD'!$C$9:$C$597&amp;'Costo SCyD'!$D$9:$D$597,0),MATCH('Resultados Caso I'!$D$4,'Costo SCyD'!$O$2:$S$2,0))+IF($D$6="Sí",INDEX(costos.acceso,MATCH($D34,vel.SAIB,0),MATCH($D$4,years,0)),0)</f>
        <v>494.53895675814539</v>
      </c>
      <c r="R34" s="34">
        <f t="array" ref="R34">INDEX('Costo SCyD'!$O$9:$S$597,MATCH(R$11&amp;R$12&amp;R$13&amp;$D34,'Costo SCyD'!$A$9:$A$597&amp;'Costo SCyD'!$B$9:$B$597&amp;'Costo SCyD'!$C$9:$C$597&amp;'Costo SCyD'!$D$9:$D$597,0),MATCH('Resultados Caso I'!$D$4,'Costo SCyD'!$O$2:$S$2,0))+IF($D$6="Sí",INDEX(costos.acceso,MATCH($D34,vel.SAIB,0),MATCH($D$4,years,0)),0)</f>
        <v>552.01457257113509</v>
      </c>
      <c r="S34" s="34">
        <f t="array" ref="S34">INDEX('Costo SCyD'!$O$9:$S$597,MATCH(S$11&amp;S$12&amp;S$13&amp;$D34,'Costo SCyD'!$A$9:$A$597&amp;'Costo SCyD'!$B$9:$B$597&amp;'Costo SCyD'!$C$9:$C$597&amp;'Costo SCyD'!$D$9:$D$597,0),MATCH('Resultados Caso I'!$D$4,'Costo SCyD'!$O$2:$S$2,0))+IF($D$6="Sí",INDEX(costos.acceso,MATCH($D34,vel.SAIB,0),MATCH($D$4,years,0)),0)</f>
        <v>604.05508967584365</v>
      </c>
    </row>
    <row r="35" spans="3:19">
      <c r="C35" s="10" t="str">
        <f t="shared" si="0"/>
        <v>500 Mbps</v>
      </c>
      <c r="D35" s="22">
        <v>500</v>
      </c>
      <c r="F35" s="34">
        <f t="array" ref="F35">INDEX('Costo SCyD'!$O$9:$S$597,MATCH(F$11&amp;F$12&amp;F$13&amp;$D35,'Costo SCyD'!$A$9:$A$597&amp;'Costo SCyD'!$B$9:$B$597&amp;'Costo SCyD'!$C$9:$C$597&amp;'Costo SCyD'!$D$9:$D$597,0),MATCH('Resultados Caso I'!$D$4,'Costo SCyD'!$O$2:$S$2,0))+IF($D$6="Sí",INDEX(costos.acceso,MATCH($D35,vel.SAIB,0),MATCH($D$4,years,0)),0)</f>
        <v>312.02603523643904</v>
      </c>
      <c r="G35" s="34">
        <f t="array" ref="G35">INDEX('Costo SCyD'!$O$9:$S$597,MATCH(G$11&amp;G$12&amp;G$13&amp;$D35,'Costo SCyD'!$A$9:$A$597&amp;'Costo SCyD'!$B$9:$B$597&amp;'Costo SCyD'!$C$9:$C$597&amp;'Costo SCyD'!$D$9:$D$597,0),MATCH('Resultados Caso I'!$D$4,'Costo SCyD'!$O$2:$S$2,0))+IF($D$6="Sí",INDEX(costos.acceso,MATCH($D35,vel.SAIB,0),MATCH($D$4,years,0)),0)</f>
        <v>335.14304567502853</v>
      </c>
      <c r="H35" s="34">
        <f t="array" ref="H35">INDEX('Costo SCyD'!$O$9:$S$597,MATCH(H$11&amp;H$12&amp;H$13&amp;$D35,'Costo SCyD'!$A$9:$A$597&amp;'Costo SCyD'!$B$9:$B$597&amp;'Costo SCyD'!$C$9:$C$597&amp;'Costo SCyD'!$D$9:$D$597,0),MATCH('Resultados Caso I'!$D$4,'Costo SCyD'!$O$2:$S$2,0))+IF($D$6="Sí",INDEX(costos.acceso,MATCH($D35,vel.SAIB,0),MATCH($D$4,years,0)),0)</f>
        <v>369.27051070552073</v>
      </c>
      <c r="I35" s="34">
        <f t="array" ref="I35">INDEX('Costo SCyD'!$O$9:$S$597,MATCH(I$11&amp;I$12&amp;I$13&amp;$D35,'Costo SCyD'!$A$9:$A$597&amp;'Costo SCyD'!$B$9:$B$597&amp;'Costo SCyD'!$C$9:$C$597&amp;'Costo SCyD'!$D$9:$D$597,0),MATCH('Resultados Caso I'!$D$4,'Costo SCyD'!$O$2:$S$2,0))+IF($D$6="Sí",INDEX(costos.acceso,MATCH($D35,vel.SAIB,0),MATCH($D$4,years,0)),0)</f>
        <v>400.17076122981865</v>
      </c>
      <c r="K35" s="34">
        <f t="array" ref="K35">INDEX('Costo SCyD'!$O$9:$S$597,MATCH(K$11&amp;K$12&amp;K$13&amp;$D35,'Costo SCyD'!$A$9:$A$597&amp;'Costo SCyD'!$B$9:$B$597&amp;'Costo SCyD'!$C$9:$C$597&amp;'Costo SCyD'!$D$9:$D$597,0),MATCH('Resultados Caso I'!$D$4,'Costo SCyD'!$O$2:$S$2,0))+IF($D$6="Sí",INDEX(costos.acceso,MATCH($D35,vel.SAIB,0),MATCH($D$4,years,0)),0)</f>
        <v>396.9851013417528</v>
      </c>
      <c r="L35" s="34">
        <f t="array" ref="L35">INDEX('Costo SCyD'!$O$9:$S$597,MATCH(L$11&amp;L$12&amp;L$13&amp;$D35,'Costo SCyD'!$A$9:$A$597&amp;'Costo SCyD'!$B$9:$B$597&amp;'Costo SCyD'!$C$9:$C$597&amp;'Costo SCyD'!$D$9:$D$597,0),MATCH('Resultados Caso I'!$D$4,'Costo SCyD'!$O$2:$S$2,0))+IF($D$6="Sí",INDEX(costos.acceso,MATCH($D35,vel.SAIB,0),MATCH($D$4,years,0)),0)</f>
        <v>429.46035562610427</v>
      </c>
      <c r="M35" s="34">
        <f t="array" ref="M35">INDEX('Costo SCyD'!$O$9:$S$597,MATCH(M$11&amp;M$12&amp;M$13&amp;$D35,'Costo SCyD'!$A$9:$A$597&amp;'Costo SCyD'!$B$9:$B$597&amp;'Costo SCyD'!$C$9:$C$597&amp;'Costo SCyD'!$D$9:$D$597,0),MATCH('Resultados Caso I'!$D$4,'Costo SCyD'!$O$2:$S$2,0))+IF($D$6="Sí",INDEX(costos.acceso,MATCH($D35,vel.SAIB,0),MATCH($D$4,years,0)),0)</f>
        <v>477.40332419852211</v>
      </c>
      <c r="N35" s="34">
        <f t="array" ref="N35">INDEX('Costo SCyD'!$O$9:$S$597,MATCH(N$11&amp;N$12&amp;N$13&amp;$D35,'Costo SCyD'!$A$9:$A$597&amp;'Costo SCyD'!$B$9:$B$597&amp;'Costo SCyD'!$C$9:$C$597&amp;'Costo SCyD'!$D$9:$D$597,0),MATCH('Resultados Caso I'!$D$4,'Costo SCyD'!$O$2:$S$2,0))+IF($D$6="Sí",INDEX(costos.acceso,MATCH($D35,vel.SAIB,0),MATCH($D$4,years,0)),0)</f>
        <v>520.81263509936412</v>
      </c>
      <c r="P35" s="34">
        <f t="array" ref="P35">INDEX('Costo SCyD'!$O$9:$S$597,MATCH(P$11&amp;P$12&amp;P$13&amp;$D35,'Costo SCyD'!$A$9:$A$597&amp;'Costo SCyD'!$B$9:$B$597&amp;'Costo SCyD'!$C$9:$C$597&amp;'Costo SCyD'!$D$9:$D$597,0),MATCH('Resultados Caso I'!$D$4,'Costo SCyD'!$O$2:$S$2,0))+IF($D$6="Sí",INDEX(costos.acceso,MATCH($D35,vel.SAIB,0),MATCH($D$4,years,0)),0)</f>
        <v>496.11053186384078</v>
      </c>
      <c r="Q35" s="34">
        <f t="array" ref="Q35">INDEX('Costo SCyD'!$O$9:$S$597,MATCH(Q$11&amp;Q$12&amp;Q$13&amp;$D35,'Costo SCyD'!$A$9:$A$597&amp;'Costo SCyD'!$B$9:$B$597&amp;'Costo SCyD'!$C$9:$C$597&amp;'Costo SCyD'!$D$9:$D$597,0),MATCH('Resultados Caso I'!$D$4,'Costo SCyD'!$O$2:$S$2,0))+IF($D$6="Sí",INDEX(costos.acceso,MATCH($D35,vel.SAIB,0),MATCH($D$4,years,0)),0)</f>
        <v>539.50445548704727</v>
      </c>
      <c r="R35" s="34">
        <f t="array" ref="R35">INDEX('Costo SCyD'!$O$9:$S$597,MATCH(R$11&amp;R$12&amp;R$13&amp;$D35,'Costo SCyD'!$A$9:$A$597&amp;'Costo SCyD'!$B$9:$B$597&amp;'Costo SCyD'!$C$9:$C$597&amp;'Costo SCyD'!$D$9:$D$597,0),MATCH('Resultados Caso I'!$D$4,'Costo SCyD'!$O$2:$S$2,0))+IF($D$6="Sí",INDEX(costos.acceso,MATCH($D35,vel.SAIB,0),MATCH($D$4,years,0)),0)</f>
        <v>603.56657177673458</v>
      </c>
      <c r="S35" s="34">
        <f t="array" ref="S35">INDEX('Costo SCyD'!$O$9:$S$597,MATCH(S$11&amp;S$12&amp;S$13&amp;$D35,'Costo SCyD'!$A$9:$A$597&amp;'Costo SCyD'!$B$9:$B$597&amp;'Costo SCyD'!$C$9:$C$597&amp;'Costo SCyD'!$D$9:$D$597,0),MATCH('Resultados Caso I'!$D$4,'Costo SCyD'!$O$2:$S$2,0))+IF($D$6="Sí",INDEX(costos.acceso,MATCH($D35,vel.SAIB,0),MATCH($D$4,years,0)),0)</f>
        <v>661.57074644072918</v>
      </c>
    </row>
    <row r="36" spans="3:19">
      <c r="C36" s="10" t="str">
        <f t="shared" si="0"/>
        <v>750 Mbps</v>
      </c>
      <c r="D36" s="22">
        <v>750</v>
      </c>
      <c r="F36" s="34">
        <f t="array" ref="F36">INDEX('Costo SCyD'!$O$9:$S$597,MATCH(F$11&amp;F$12&amp;F$13&amp;$D36,'Costo SCyD'!$A$9:$A$597&amp;'Costo SCyD'!$B$9:$B$597&amp;'Costo SCyD'!$C$9:$C$597&amp;'Costo SCyD'!$D$9:$D$597,0),MATCH('Resultados Caso I'!$D$4,'Costo SCyD'!$O$2:$S$2,0))+IF($D$6="Sí",INDEX(costos.acceso,MATCH($D36,vel.SAIB,0),MATCH($D$4,years,0)),0)</f>
        <v>357.75867721721988</v>
      </c>
      <c r="G36" s="34">
        <f t="array" ref="G36">INDEX('Costo SCyD'!$O$9:$S$597,MATCH(G$11&amp;G$12&amp;G$13&amp;$D36,'Costo SCyD'!$A$9:$A$597&amp;'Costo SCyD'!$B$9:$B$597&amp;'Costo SCyD'!$C$9:$C$597&amp;'Costo SCyD'!$D$9:$D$597,0),MATCH('Resultados Caso I'!$D$4,'Costo SCyD'!$O$2:$S$2,0))+IF($D$6="Sí",INDEX(costos.acceso,MATCH($D36,vel.SAIB,0),MATCH($D$4,years,0)),0)</f>
        <v>385.91313963105307</v>
      </c>
      <c r="H36" s="34">
        <f t="array" ref="H36">INDEX('Costo SCyD'!$O$9:$S$597,MATCH(H$11&amp;H$12&amp;H$13&amp;$D36,'Costo SCyD'!$A$9:$A$597&amp;'Costo SCyD'!$B$9:$B$597&amp;'Costo SCyD'!$C$9:$C$597&amp;'Costo SCyD'!$D$9:$D$597,0),MATCH('Resultados Caso I'!$D$4,'Costo SCyD'!$O$2:$S$2,0))+IF($D$6="Sí",INDEX(costos.acceso,MATCH($D36,vel.SAIB,0),MATCH($D$4,years,0)),0)</f>
        <v>427.4773563377455</v>
      </c>
      <c r="I36" s="34">
        <f t="array" ref="I36">INDEX('Costo SCyD'!$O$9:$S$597,MATCH(I$11&amp;I$12&amp;I$13&amp;$D36,'Costo SCyD'!$A$9:$A$597&amp;'Costo SCyD'!$B$9:$B$597&amp;'Costo SCyD'!$C$9:$C$597&amp;'Costo SCyD'!$D$9:$D$597,0),MATCH('Resultados Caso I'!$D$4,'Costo SCyD'!$O$2:$S$2,0))+IF($D$6="Sí",INDEX(costos.acceso,MATCH($D36,vel.SAIB,0),MATCH($D$4,years,0)),0)</f>
        <v>465.1111128425274</v>
      </c>
      <c r="K36" s="34">
        <f t="array" ref="K36">INDEX('Costo SCyD'!$O$9:$S$597,MATCH(K$11&amp;K$12&amp;K$13&amp;$D36,'Costo SCyD'!$A$9:$A$597&amp;'Costo SCyD'!$B$9:$B$597&amp;'Costo SCyD'!$C$9:$C$597&amp;'Costo SCyD'!$D$9:$D$597,0),MATCH('Resultados Caso I'!$D$4,'Costo SCyD'!$O$2:$S$2,0))+IF($D$6="Sí",INDEX(costos.acceso,MATCH($D36,vel.SAIB,0),MATCH($D$4,years,0)),0)</f>
        <v>461.23126246913802</v>
      </c>
      <c r="L36" s="34">
        <f t="array" ref="L36">INDEX('Costo SCyD'!$O$9:$S$597,MATCH(L$11&amp;L$12&amp;L$13&amp;$D36,'Costo SCyD'!$A$9:$A$597&amp;'Costo SCyD'!$B$9:$B$597&amp;'Costo SCyD'!$C$9:$C$597&amp;'Costo SCyD'!$D$9:$D$597,0),MATCH('Resultados Caso I'!$D$4,'Costo SCyD'!$O$2:$S$2,0))+IF($D$6="Sí",INDEX(costos.acceso,MATCH($D36,vel.SAIB,0),MATCH($D$4,years,0)),0)</f>
        <v>500.78323345419938</v>
      </c>
      <c r="M36" s="34">
        <f t="array" ref="M36">INDEX('Costo SCyD'!$O$9:$S$597,MATCH(M$11&amp;M$12&amp;M$13&amp;$D36,'Costo SCyD'!$A$9:$A$597&amp;'Costo SCyD'!$B$9:$B$597&amp;'Costo SCyD'!$C$9:$C$597&amp;'Costo SCyD'!$D$9:$D$597,0),MATCH('Resultados Caso I'!$D$4,'Costo SCyD'!$O$2:$S$2,0))+IF($D$6="Sí",INDEX(costos.acceso,MATCH($D36,vel.SAIB,0),MATCH($D$4,years,0)),0)</f>
        <v>559.17350456064321</v>
      </c>
      <c r="N36" s="34">
        <f t="array" ref="N36">INDEX('Costo SCyD'!$O$9:$S$597,MATCH(N$11&amp;N$12&amp;N$13&amp;$D36,'Costo SCyD'!$A$9:$A$597&amp;'Costo SCyD'!$B$9:$B$597&amp;'Costo SCyD'!$C$9:$C$597&amp;'Costo SCyD'!$D$9:$D$597,0),MATCH('Resultados Caso I'!$D$4,'Costo SCyD'!$O$2:$S$2,0))+IF($D$6="Sí",INDEX(costos.acceso,MATCH($D36,vel.SAIB,0),MATCH($D$4,years,0)),0)</f>
        <v>612.04218390025119</v>
      </c>
      <c r="P36" s="34">
        <f t="array" ref="P36">INDEX('Costo SCyD'!$O$9:$S$597,MATCH(P$11&amp;P$12&amp;P$13&amp;$D36,'Costo SCyD'!$A$9:$A$597&amp;'Costo SCyD'!$B$9:$B$597&amp;'Costo SCyD'!$C$9:$C$597&amp;'Costo SCyD'!$D$9:$D$597,0),MATCH('Resultados Caso I'!$D$4,'Costo SCyD'!$O$2:$S$2,0))+IF($D$6="Sí",INDEX(costos.acceso,MATCH($D36,vel.SAIB,0),MATCH($D$4,years,0)),0)</f>
        <v>581.9572194566565</v>
      </c>
      <c r="Q36" s="34">
        <f t="array" ref="Q36">INDEX('Costo SCyD'!$O$9:$S$597,MATCH(Q$11&amp;Q$12&amp;Q$13&amp;$D36,'Costo SCyD'!$A$9:$A$597&amp;'Costo SCyD'!$B$9:$B$597&amp;'Costo SCyD'!$C$9:$C$597&amp;'Costo SCyD'!$D$9:$D$597,0),MATCH('Resultados Caso I'!$D$4,'Costo SCyD'!$O$2:$S$2,0))+IF($D$6="Sí",INDEX(costos.acceso,MATCH($D36,vel.SAIB,0),MATCH($D$4,years,0)),0)</f>
        <v>634.80715846083103</v>
      </c>
      <c r="R36" s="34">
        <f t="array" ref="R36">INDEX('Costo SCyD'!$O$9:$S$597,MATCH(R$11&amp;R$12&amp;R$13&amp;$D36,'Costo SCyD'!$A$9:$A$597&amp;'Costo SCyD'!$B$9:$B$597&amp;'Costo SCyD'!$C$9:$C$597&amp;'Costo SCyD'!$D$9:$D$597,0),MATCH('Resultados Caso I'!$D$4,'Costo SCyD'!$O$2:$S$2,0))+IF($D$6="Sí",INDEX(costos.acceso,MATCH($D36,vel.SAIB,0),MATCH($D$4,years,0)),0)</f>
        <v>712.82911765923109</v>
      </c>
      <c r="S36" s="34">
        <f t="array" ref="S36">INDEX('Costo SCyD'!$O$9:$S$597,MATCH(S$11&amp;S$12&amp;S$13&amp;$D36,'Costo SCyD'!$A$9:$A$597&amp;'Costo SCyD'!$B$9:$B$597&amp;'Costo SCyD'!$C$9:$C$597&amp;'Costo SCyD'!$D$9:$D$597,0),MATCH('Resultados Caso I'!$D$4,'Costo SCyD'!$O$2:$S$2,0))+IF($D$6="Sí",INDEX(costos.acceso,MATCH($D36,vel.SAIB,0),MATCH($D$4,years,0)),0)</f>
        <v>783.47304282252753</v>
      </c>
    </row>
    <row r="37" spans="3:19">
      <c r="C37" s="10" t="str">
        <f t="shared" si="0"/>
        <v>1000 Mbps</v>
      </c>
      <c r="D37" s="22">
        <v>1000</v>
      </c>
      <c r="F37" s="34">
        <f t="array" ref="F37">INDEX('Costo SCyD'!$O$9:$S$597,MATCH(F$11&amp;F$12&amp;F$13&amp;$D37,'Costo SCyD'!$A$9:$A$597&amp;'Costo SCyD'!$B$9:$B$597&amp;'Costo SCyD'!$C$9:$C$597&amp;'Costo SCyD'!$D$9:$D$597,0),MATCH('Resultados Caso I'!$D$4,'Costo SCyD'!$O$2:$S$2,0))+IF($D$6="Sí",INDEX(costos.acceso,MATCH($D37,vel.SAIB,0),MATCH($D$4,years,0)),0)</f>
        <v>396.13089801951145</v>
      </c>
      <c r="G37" s="34">
        <f t="array" ref="G37">INDEX('Costo SCyD'!$O$9:$S$597,MATCH(G$11&amp;G$12&amp;G$13&amp;$D37,'Costo SCyD'!$A$9:$A$597&amp;'Costo SCyD'!$B$9:$B$597&amp;'Costo SCyD'!$C$9:$C$597&amp;'Costo SCyD'!$D$9:$D$597,0),MATCH('Resultados Caso I'!$D$4,'Costo SCyD'!$O$2:$S$2,0))+IF($D$6="Sí",INDEX(costos.acceso,MATCH($D37,vel.SAIB,0),MATCH($D$4,years,0)),0)</f>
        <v>428.51206178062802</v>
      </c>
      <c r="H37" s="34">
        <f t="array" ref="H37">INDEX('Costo SCyD'!$O$9:$S$597,MATCH(H$11&amp;H$12&amp;H$13&amp;$D37,'Costo SCyD'!$A$9:$A$597&amp;'Costo SCyD'!$B$9:$B$597&amp;'Costo SCyD'!$C$9:$C$597&amp;'Costo SCyD'!$D$9:$D$597,0),MATCH('Resultados Caso I'!$D$4,'Costo SCyD'!$O$2:$S$2,0))+IF($D$6="Sí",INDEX(costos.acceso,MATCH($D37,vel.SAIB,0),MATCH($D$4,years,0)),0)</f>
        <v>476.31612523597079</v>
      </c>
      <c r="I37" s="34">
        <f t="array" ref="I37">INDEX('Costo SCyD'!$O$9:$S$597,MATCH(I$11&amp;I$12&amp;I$13&amp;$D37,'Costo SCyD'!$A$9:$A$597&amp;'Costo SCyD'!$B$9:$B$597&amp;'Costo SCyD'!$C$9:$C$597&amp;'Costo SCyD'!$D$9:$D$597,0),MATCH('Resultados Caso I'!$D$4,'Costo SCyD'!$O$2:$S$2,0))+IF($D$6="Sí",INDEX(costos.acceso,MATCH($D37,vel.SAIB,0),MATCH($D$4,years,0)),0)</f>
        <v>519.59966638178139</v>
      </c>
      <c r="K37" s="34">
        <f t="array" ref="K37">INDEX('Costo SCyD'!$O$9:$S$597,MATCH(K$11&amp;K$12&amp;K$13&amp;$D37,'Costo SCyD'!$A$9:$A$597&amp;'Costo SCyD'!$B$9:$B$597&amp;'Costo SCyD'!$C$9:$C$597&amp;'Costo SCyD'!$D$9:$D$597,0),MATCH('Resultados Caso I'!$D$4,'Costo SCyD'!$O$2:$S$2,0))+IF($D$6="Sí",INDEX(costos.acceso,MATCH($D37,vel.SAIB,0),MATCH($D$4,years,0)),0)</f>
        <v>515.13735172406587</v>
      </c>
      <c r="L37" s="34">
        <f t="array" ref="L37">INDEX('Costo SCyD'!$O$9:$S$597,MATCH(L$11&amp;L$12&amp;L$13&amp;$D37,'Costo SCyD'!$A$9:$A$597&amp;'Costo SCyD'!$B$9:$B$597&amp;'Costo SCyD'!$C$9:$C$597&amp;'Costo SCyD'!$D$9:$D$597,0),MATCH('Resultados Caso I'!$D$4,'Costo SCyD'!$O$2:$S$2,0))+IF($D$6="Sí",INDEX(costos.acceso,MATCH($D37,vel.SAIB,0),MATCH($D$4,years,0)),0)</f>
        <v>560.62708016274269</v>
      </c>
      <c r="M37" s="34">
        <f t="array" ref="M37">INDEX('Costo SCyD'!$O$9:$S$597,MATCH(M$11&amp;M$12&amp;M$13&amp;$D37,'Costo SCyD'!$A$9:$A$597&amp;'Costo SCyD'!$B$9:$B$597&amp;'Costo SCyD'!$C$9:$C$597&amp;'Costo SCyD'!$D$9:$D$597,0),MATCH('Resultados Caso I'!$D$4,'Costo SCyD'!$O$2:$S$2,0))+IF($D$6="Sí",INDEX(costos.acceso,MATCH($D37,vel.SAIB,0),MATCH($D$4,years,0)),0)</f>
        <v>627.78321701104426</v>
      </c>
      <c r="N37" s="34">
        <f t="array" ref="N37">INDEX('Costo SCyD'!$O$9:$S$597,MATCH(N$11&amp;N$12&amp;N$13&amp;$D37,'Costo SCyD'!$A$9:$A$597&amp;'Costo SCyD'!$B$9:$B$597&amp;'Costo SCyD'!$C$9:$C$597&amp;'Costo SCyD'!$D$9:$D$597,0),MATCH('Resultados Caso I'!$D$4,'Costo SCyD'!$O$2:$S$2,0))+IF($D$6="Sí",INDEX(costos.acceso,MATCH($D37,vel.SAIB,0),MATCH($D$4,years,0)),0)</f>
        <v>688.58883064224881</v>
      </c>
      <c r="P37" s="34">
        <f t="array" ref="P37">INDEX('Costo SCyD'!$O$9:$S$597,MATCH(P$11&amp;P$12&amp;P$13&amp;$D37,'Costo SCyD'!$A$9:$A$597&amp;'Costo SCyD'!$B$9:$B$597&amp;'Costo SCyD'!$C$9:$C$597&amp;'Costo SCyD'!$D$9:$D$597,0),MATCH('Resultados Caso I'!$D$4,'Costo SCyD'!$O$2:$S$2,0))+IF($D$6="Sí",INDEX(costos.acceso,MATCH($D37,vel.SAIB,0),MATCH($D$4,years,0)),0)</f>
        <v>653.9873473648853</v>
      </c>
      <c r="Q37" s="34">
        <f t="array" ref="Q37">INDEX('Costo SCyD'!$O$9:$S$597,MATCH(Q$11&amp;Q$12&amp;Q$13&amp;$D37,'Costo SCyD'!$A$9:$A$597&amp;'Costo SCyD'!$B$9:$B$597&amp;'Costo SCyD'!$C$9:$C$597&amp;'Costo SCyD'!$D$9:$D$597,0),MATCH('Resultados Caso I'!$D$4,'Costo SCyD'!$O$2:$S$2,0))+IF($D$6="Sí",INDEX(costos.acceso,MATCH($D37,vel.SAIB,0),MATCH($D$4,years,0)),0)</f>
        <v>714.77140725936079</v>
      </c>
      <c r="R37" s="34">
        <f t="array" ref="R37">INDEX('Costo SCyD'!$O$9:$S$597,MATCH(R$11&amp;R$12&amp;R$13&amp;$D37,'Costo SCyD'!$A$9:$A$597&amp;'Costo SCyD'!$B$9:$B$597&amp;'Costo SCyD'!$C$9:$C$597&amp;'Costo SCyD'!$D$9:$D$597,0),MATCH('Resultados Caso I'!$D$4,'Costo SCyD'!$O$2:$S$2,0))+IF($D$6="Sí",INDEX(costos.acceso,MATCH($D37,vel.SAIB,0),MATCH($D$4,years,0)),0)</f>
        <v>804.50644821419087</v>
      </c>
      <c r="S37" s="34">
        <f t="array" ref="S37">INDEX('Costo SCyD'!$O$9:$S$597,MATCH(S$11&amp;S$12&amp;S$13&amp;$D37,'Costo SCyD'!$A$9:$A$597&amp;'Costo SCyD'!$B$9:$B$597&amp;'Costo SCyD'!$C$9:$C$597&amp;'Costo SCyD'!$D$9:$D$597,0),MATCH('Resultados Caso I'!$D$4,'Costo SCyD'!$O$2:$S$2,0))+IF($D$6="Sí",INDEX(costos.acceso,MATCH($D37,vel.SAIB,0),MATCH($D$4,years,0)),0)</f>
        <v>885.75582445221221</v>
      </c>
    </row>
    <row r="39" spans="3:19">
      <c r="F39" s="10" t="str">
        <f>+$F$40&amp;" - "&amp;$F$41&amp;"-"&amp;F42</f>
        <v>Simétrico - Local-Calidad Best Effort</v>
      </c>
      <c r="G39" s="10" t="str">
        <f>+$F$40&amp;" - "&amp;$F$41&amp;"-"&amp;G42</f>
        <v>Simétrico - Local-Calidad Datos Generales</v>
      </c>
      <c r="H39" s="10" t="str">
        <f>+$F$40&amp;" - "&amp;$F$41&amp;"-"&amp;H42</f>
        <v>Simétrico - Local-Calidad Doble</v>
      </c>
      <c r="I39" s="10" t="str">
        <f>+$F$40&amp;" - "&amp;$F$41&amp;"-"&amp;I42</f>
        <v>Simétrico - Local-Calidad Triple</v>
      </c>
      <c r="K39" s="10" t="str">
        <f>+$F$40&amp;" - "&amp;$K$41&amp;"-"&amp;K42</f>
        <v>Simétrico - Regional-Calidad Best Effort</v>
      </c>
      <c r="L39" s="10" t="str">
        <f>+$F$40&amp;" - "&amp;$K$41&amp;"-"&amp;L42</f>
        <v>Simétrico - Regional-Calidad Datos Generales</v>
      </c>
      <c r="M39" s="10" t="str">
        <f>+$F$40&amp;" - "&amp;$K$41&amp;"-"&amp;M42</f>
        <v>Simétrico - Regional-Calidad Doble</v>
      </c>
      <c r="N39" s="10" t="str">
        <f>+$F$40&amp;" - "&amp;$K$41&amp;"-"&amp;N42</f>
        <v>Simétrico - Regional-Calidad Triple</v>
      </c>
      <c r="P39" s="10" t="str">
        <f>+$F$40&amp;" - "&amp;$P$41&amp;"-"&amp;P42</f>
        <v>Simétrico - Nacional-Calidad Best Effort</v>
      </c>
      <c r="Q39" s="10" t="str">
        <f>+$F$40&amp;" - "&amp;$P$41&amp;"-"&amp;Q42</f>
        <v>Simétrico - Nacional-Calidad Datos Generales</v>
      </c>
      <c r="R39" s="10" t="str">
        <f>+$F$40&amp;" - "&amp;$P$41&amp;"-"&amp;R42</f>
        <v>Simétrico - Nacional-Calidad Doble</v>
      </c>
      <c r="S39" s="10" t="str">
        <f>+$F$40&amp;" - "&amp;$P$41&amp;"-"&amp;S42</f>
        <v>Simétrico - Nacional-Calidad Triple</v>
      </c>
    </row>
    <row r="40" spans="3:19">
      <c r="D40" s="37" t="s">
        <v>205</v>
      </c>
      <c r="F40" s="130" t="s">
        <v>147</v>
      </c>
      <c r="G40" s="130"/>
      <c r="H40" s="130"/>
      <c r="I40" s="130"/>
      <c r="J40" s="40"/>
      <c r="K40" s="130" t="s">
        <v>147</v>
      </c>
      <c r="L40" s="130"/>
      <c r="M40" s="130"/>
      <c r="N40" s="130"/>
      <c r="O40" s="40"/>
      <c r="P40" s="130" t="s">
        <v>147</v>
      </c>
      <c r="Q40" s="130"/>
      <c r="R40" s="130"/>
      <c r="S40" s="130"/>
    </row>
    <row r="41" spans="3:19">
      <c r="D41" s="37" t="s">
        <v>206</v>
      </c>
      <c r="F41" s="130" t="s">
        <v>136</v>
      </c>
      <c r="G41" s="130"/>
      <c r="H41" s="130"/>
      <c r="I41" s="130"/>
      <c r="J41" s="40"/>
      <c r="K41" s="130" t="s">
        <v>138</v>
      </c>
      <c r="L41" s="130"/>
      <c r="M41" s="130"/>
      <c r="N41" s="130"/>
      <c r="O41" s="40"/>
      <c r="P41" s="130" t="s">
        <v>139</v>
      </c>
      <c r="Q41" s="130"/>
      <c r="R41" s="130"/>
      <c r="S41" s="130"/>
    </row>
    <row r="42" spans="3:19" ht="24">
      <c r="D42" s="37" t="s">
        <v>207</v>
      </c>
      <c r="F42" s="39" t="s">
        <v>153</v>
      </c>
      <c r="G42" s="39" t="s">
        <v>154</v>
      </c>
      <c r="H42" s="39" t="s">
        <v>155</v>
      </c>
      <c r="I42" s="39" t="s">
        <v>156</v>
      </c>
      <c r="J42" s="40"/>
      <c r="K42" s="39" t="s">
        <v>153</v>
      </c>
      <c r="L42" s="39" t="s">
        <v>154</v>
      </c>
      <c r="M42" s="39" t="s">
        <v>155</v>
      </c>
      <c r="N42" s="39" t="s">
        <v>156</v>
      </c>
      <c r="O42" s="40"/>
      <c r="P42" s="39" t="s">
        <v>153</v>
      </c>
      <c r="Q42" s="39" t="s">
        <v>154</v>
      </c>
      <c r="R42" s="39" t="s">
        <v>155</v>
      </c>
      <c r="S42" s="39" t="s">
        <v>156</v>
      </c>
    </row>
    <row r="43" spans="3:19" hidden="1">
      <c r="D43" s="37" t="s">
        <v>206</v>
      </c>
      <c r="F43" s="38" t="s">
        <v>136</v>
      </c>
      <c r="G43" s="38" t="s">
        <v>136</v>
      </c>
      <c r="H43" s="38" t="s">
        <v>136</v>
      </c>
      <c r="I43" s="38" t="s">
        <v>136</v>
      </c>
      <c r="K43" s="38" t="s">
        <v>138</v>
      </c>
      <c r="L43" s="38" t="s">
        <v>138</v>
      </c>
      <c r="M43" s="38" t="s">
        <v>138</v>
      </c>
      <c r="N43" s="38" t="s">
        <v>138</v>
      </c>
      <c r="P43" s="38" t="s">
        <v>139</v>
      </c>
      <c r="Q43" s="38" t="s">
        <v>139</v>
      </c>
      <c r="R43" s="38" t="s">
        <v>139</v>
      </c>
      <c r="S43" s="38" t="s">
        <v>139</v>
      </c>
    </row>
    <row r="44" spans="3:19" ht="6" hidden="1" customHeight="1">
      <c r="D44" s="37" t="s">
        <v>205</v>
      </c>
      <c r="F44" s="38" t="s">
        <v>147</v>
      </c>
      <c r="G44" s="38" t="s">
        <v>147</v>
      </c>
      <c r="H44" s="38" t="s">
        <v>147</v>
      </c>
      <c r="I44" s="38" t="s">
        <v>147</v>
      </c>
      <c r="K44" s="38" t="s">
        <v>147</v>
      </c>
      <c r="L44" s="38" t="s">
        <v>147</v>
      </c>
      <c r="M44" s="38" t="s">
        <v>147</v>
      </c>
      <c r="N44" s="38" t="s">
        <v>147</v>
      </c>
      <c r="P44" s="38" t="s">
        <v>147</v>
      </c>
      <c r="Q44" s="38" t="s">
        <v>147</v>
      </c>
      <c r="R44" s="38" t="s">
        <v>147</v>
      </c>
      <c r="S44" s="38" t="s">
        <v>147</v>
      </c>
    </row>
    <row r="45" spans="3:19" ht="6" hidden="1" customHeight="1">
      <c r="D45" s="37" t="s">
        <v>207</v>
      </c>
      <c r="F45" s="38" t="s">
        <v>153</v>
      </c>
      <c r="G45" s="38" t="s">
        <v>154</v>
      </c>
      <c r="H45" s="38" t="s">
        <v>155</v>
      </c>
      <c r="I45" s="38" t="s">
        <v>156</v>
      </c>
      <c r="K45" s="38" t="s">
        <v>153</v>
      </c>
      <c r="L45" s="38" t="s">
        <v>154</v>
      </c>
      <c r="M45" s="38" t="s">
        <v>155</v>
      </c>
      <c r="N45" s="38" t="s">
        <v>156</v>
      </c>
      <c r="P45" s="38" t="s">
        <v>153</v>
      </c>
      <c r="Q45" s="38" t="s">
        <v>154</v>
      </c>
      <c r="R45" s="38" t="s">
        <v>155</v>
      </c>
      <c r="S45" s="38" t="s">
        <v>156</v>
      </c>
    </row>
    <row r="47" spans="3:19">
      <c r="C47" s="10" t="s">
        <v>210</v>
      </c>
      <c r="D47" s="22">
        <f t="array" ref="D47:D69">vel.SAIB</f>
        <v>2</v>
      </c>
      <c r="F47" s="34">
        <f t="array" ref="F47">INDEX('Costo SCyD'!$O$9:$S$597,MATCH(F$11&amp;$F$44&amp;F$13&amp;$D47,'Costo SCyD'!$A$9:$A$597&amp;'Costo SCyD'!$B$9:$B$597&amp;'Costo SCyD'!$C$9:$C$597&amp;'Costo SCyD'!$D$9:$D$597,0),MATCH('Resultados Caso I'!$D$4,'Costo SCyD'!$O$2:$S$2,0))+IF($D$6="Sí",INDEX(costos.acceso,MATCH($D47,vel.SAIB,0),MATCH($D$4,years,0)),0)</f>
        <v>124.96858945761993</v>
      </c>
      <c r="G47" s="34">
        <f t="array" ref="G47">INDEX('Costo SCyD'!$O$9:$S$597,MATCH(G$11&amp;$F$44&amp;G$13&amp;$D47,'Costo SCyD'!$A$9:$A$597&amp;'Costo SCyD'!$B$9:$B$597&amp;'Costo SCyD'!$C$9:$C$597&amp;'Costo SCyD'!$D$9:$D$597,0),MATCH('Resultados Caso I'!$D$4,'Costo SCyD'!$O$2:$S$2,0))+IF($D$6="Sí",INDEX(costos.acceso,MATCH($D47,vel.SAIB,0),MATCH($D$4,years,0)),0)</f>
        <v>127.78577975890613</v>
      </c>
      <c r="H47" s="34">
        <f t="array" ref="H47">INDEX('Costo SCyD'!$O$9:$S$597,MATCH(H$11&amp;$F$44&amp;H$13&amp;$D47,'Costo SCyD'!$A$9:$A$597&amp;'Costo SCyD'!$B$9:$B$597&amp;'Costo SCyD'!$C$9:$C$597&amp;'Costo SCyD'!$D$9:$D$597,0),MATCH('Resultados Caso I'!$D$4,'Costo SCyD'!$O$2:$S$2,0))+IF($D$6="Sí",INDEX(costos.acceso,MATCH($D47,vel.SAIB,0),MATCH($D$4,years,0)),0)</f>
        <v>131.94477617182002</v>
      </c>
      <c r="I47" s="34">
        <f t="array" ref="I47">INDEX('Costo SCyD'!$O$9:$S$597,MATCH(I$11&amp;$F$44&amp;I$13&amp;$D47,'Costo SCyD'!$A$9:$A$597&amp;'Costo SCyD'!$B$9:$B$597&amp;'Costo SCyD'!$C$9:$C$597&amp;'Costo SCyD'!$D$9:$D$597,0),MATCH('Resultados Caso I'!$D$4,'Costo SCyD'!$O$2:$S$2,0))+IF($D$6="Sí",INDEX(costos.acceso,MATCH($D47,vel.SAIB,0),MATCH($D$4,years,0)),0)</f>
        <v>135.71048308775624</v>
      </c>
      <c r="K47" s="34">
        <f t="array" ref="K47">INDEX('Costo SCyD'!$O$9:$S$597,MATCH(K$11&amp;$F$44&amp;K$13&amp;$D47,'Costo SCyD'!$A$9:$A$597&amp;'Costo SCyD'!$B$9:$B$597&amp;'Costo SCyD'!$C$9:$C$597&amp;'Costo SCyD'!$D$9:$D$597,0),MATCH('Resultados Caso I'!$D$4,'Costo SCyD'!$O$2:$S$2,0))+IF($D$6="Sí",INDEX(costos.acceso,MATCH($D47,vel.SAIB,0),MATCH($D$4,years,0)),0)</f>
        <v>135.32225770871355</v>
      </c>
      <c r="L47" s="34">
        <f t="array" ref="L47">INDEX('Costo SCyD'!$O$9:$S$597,MATCH(L$11&amp;$F$44&amp;L$13&amp;$D47,'Costo SCyD'!$A$9:$A$597&amp;'Costo SCyD'!$B$9:$B$597&amp;'Costo SCyD'!$C$9:$C$597&amp;'Costo SCyD'!$D$9:$D$597,0),MATCH('Resultados Caso I'!$D$4,'Costo SCyD'!$O$2:$S$2,0))+IF($D$6="Sí",INDEX(costos.acceso,MATCH($D47,vel.SAIB,0),MATCH($D$4,years,0)),0)</f>
        <v>139.27990489863541</v>
      </c>
      <c r="M47" s="34">
        <f t="array" ref="M47">INDEX('Costo SCyD'!$O$9:$S$597,MATCH(M$11&amp;$F$44&amp;M$13&amp;$D47,'Costo SCyD'!$A$9:$A$597&amp;'Costo SCyD'!$B$9:$B$597&amp;'Costo SCyD'!$C$9:$C$597&amp;'Costo SCyD'!$D$9:$D$597,0),MATCH('Resultados Caso I'!$D$4,'Costo SCyD'!$O$2:$S$2,0))+IF($D$6="Sí",INDEX(costos.acceso,MATCH($D47,vel.SAIB,0),MATCH($D$4,years,0)),0)</f>
        <v>145.12254906042637</v>
      </c>
      <c r="N47" s="34">
        <f t="array" ref="N47">INDEX('Costo SCyD'!$O$9:$S$597,MATCH(N$11&amp;$F$44&amp;N$13&amp;$D47,'Costo SCyD'!$A$9:$A$597&amp;'Costo SCyD'!$B$9:$B$597&amp;'Costo SCyD'!$C$9:$C$597&amp;'Costo SCyD'!$D$9:$D$597,0),MATCH('Resultados Caso I'!$D$4,'Costo SCyD'!$O$2:$S$2,0))+IF($D$6="Sí",INDEX(costos.acceso,MATCH($D47,vel.SAIB,0),MATCH($D$4,years,0)),0)</f>
        <v>150.41269200430918</v>
      </c>
      <c r="O47" s="33"/>
      <c r="P47" s="34">
        <f t="array" ref="P47">INDEX('Costo SCyD'!$O$9:$S$597,MATCH(P$11&amp;$F$44&amp;P$13&amp;$D47,'Costo SCyD'!$A$9:$A$597&amp;'Costo SCyD'!$B$9:$B$597&amp;'Costo SCyD'!$C$9:$C$597&amp;'Costo SCyD'!$D$9:$D$597,0),MATCH('Resultados Caso I'!$D$4,'Costo SCyD'!$O$2:$S$2,0))+IF($D$6="Sí",INDEX(costos.acceso,MATCH($D47,vel.SAIB,0),MATCH($D$4,years,0)),0)</f>
        <v>147.40233191292302</v>
      </c>
      <c r="Q47" s="34">
        <f t="array" ref="Q47">INDEX('Costo SCyD'!$O$9:$S$597,MATCH(Q$11&amp;$F$44&amp;Q$13&amp;$D47,'Costo SCyD'!$A$9:$A$597&amp;'Costo SCyD'!$B$9:$B$597&amp;'Costo SCyD'!$C$9:$C$597&amp;'Costo SCyD'!$D$9:$D$597,0),MATCH('Resultados Caso I'!$D$4,'Costo SCyD'!$O$2:$S$2,0))+IF($D$6="Sí",INDEX(costos.acceso,MATCH($D47,vel.SAIB,0),MATCH($D$4,years,0)),0)</f>
        <v>152.69059966237128</v>
      </c>
      <c r="R47" s="34">
        <f t="array" ref="R47">INDEX('Costo SCyD'!$O$9:$S$597,MATCH(R$11&amp;$F$44&amp;R$13&amp;$D47,'Costo SCyD'!$A$9:$A$597&amp;'Costo SCyD'!$B$9:$B$597&amp;'Costo SCyD'!$C$9:$C$597&amp;'Costo SCyD'!$D$9:$D$597,0),MATCH('Resultados Caso I'!$D$4,'Costo SCyD'!$O$2:$S$2,0))+IF($D$6="Sí",INDEX(costos.acceso,MATCH($D47,vel.SAIB,0),MATCH($D$4,years,0)),0)</f>
        <v>160.49762874040061</v>
      </c>
      <c r="S47" s="34">
        <f t="array" ref="S47">INDEX('Costo SCyD'!$O$9:$S$597,MATCH(S$11&amp;$F$44&amp;S$13&amp;$D47,'Costo SCyD'!$A$9:$A$597&amp;'Costo SCyD'!$B$9:$B$597&amp;'Costo SCyD'!$C$9:$C$597&amp;'Costo SCyD'!$D$9:$D$597,0),MATCH('Resultados Caso I'!$D$4,'Costo SCyD'!$O$2:$S$2,0))+IF($D$6="Sí",INDEX(costos.acceso,MATCH($D47,vel.SAIB,0),MATCH($D$4,years,0)),0)</f>
        <v>167.56639737428662</v>
      </c>
    </row>
    <row r="48" spans="3:19">
      <c r="C48" s="10" t="s">
        <v>160</v>
      </c>
      <c r="D48" s="22">
        <v>3</v>
      </c>
      <c r="F48" s="34">
        <f t="array" ref="F48">INDEX('Costo SCyD'!$O$9:$S$597,MATCH(F$11&amp;$F$44&amp;F$13&amp;$D48,'Costo SCyD'!$A$9:$A$597&amp;'Costo SCyD'!$B$9:$B$597&amp;'Costo SCyD'!$C$9:$C$597&amp;'Costo SCyD'!$D$9:$D$597,0),MATCH('Resultados Caso I'!$D$4,'Costo SCyD'!$O$2:$S$2,0))+IF($D$6="Sí",INDEX(costos.acceso,MATCH($D48,vel.SAIB,0),MATCH($D$4,years,0)),0)</f>
        <v>130.54186874400119</v>
      </c>
      <c r="G48" s="34">
        <f t="array" ref="G48">INDEX('Costo SCyD'!$O$9:$S$597,MATCH(G$11&amp;$F$44&amp;G$13&amp;$D48,'Costo SCyD'!$A$9:$A$597&amp;'Costo SCyD'!$B$9:$B$597&amp;'Costo SCyD'!$C$9:$C$597&amp;'Costo SCyD'!$D$9:$D$597,0),MATCH('Resultados Caso I'!$D$4,'Costo SCyD'!$O$2:$S$2,0))+IF($D$6="Sí",INDEX(costos.acceso,MATCH($D48,vel.SAIB,0),MATCH($D$4,years,0)),0)</f>
        <v>133.9729559367367</v>
      </c>
      <c r="H48" s="34">
        <f t="array" ref="H48">INDEX('Costo SCyD'!$O$9:$S$597,MATCH(H$11&amp;$F$44&amp;H$13&amp;$D48,'Costo SCyD'!$A$9:$A$597&amp;'Costo SCyD'!$B$9:$B$597&amp;'Costo SCyD'!$C$9:$C$597&amp;'Costo SCyD'!$D$9:$D$597,0),MATCH('Resultados Caso I'!$D$4,'Costo SCyD'!$O$2:$S$2,0))+IF($D$6="Sí",INDEX(costos.acceso,MATCH($D48,vel.SAIB,0),MATCH($D$4,years,0)),0)</f>
        <v>139.03824361732646</v>
      </c>
      <c r="I48" s="34">
        <f t="array" ref="I48">INDEX('Costo SCyD'!$O$9:$S$597,MATCH(I$11&amp;$F$44&amp;I$13&amp;$D48,'Costo SCyD'!$A$9:$A$597&amp;'Costo SCyD'!$B$9:$B$597&amp;'Costo SCyD'!$C$9:$C$597&amp;'Costo SCyD'!$D$9:$D$597,0),MATCH('Resultados Caso I'!$D$4,'Costo SCyD'!$O$2:$S$2,0))+IF($D$6="Sí",INDEX(costos.acceso,MATCH($D48,vel.SAIB,0),MATCH($D$4,years,0)),0)</f>
        <v>143.62453967441763</v>
      </c>
      <c r="K48" s="34">
        <f t="array" ref="K48">INDEX('Costo SCyD'!$O$9:$S$597,MATCH(K$11&amp;$F$44&amp;K$13&amp;$D48,'Costo SCyD'!$A$9:$A$597&amp;'Costo SCyD'!$B$9:$B$597&amp;'Costo SCyD'!$C$9:$C$597&amp;'Costo SCyD'!$D$9:$D$597,0),MATCH('Resultados Caso I'!$D$4,'Costo SCyD'!$O$2:$S$2,0))+IF($D$6="Sí",INDEX(costos.acceso,MATCH($D48,vel.SAIB,0),MATCH($D$4,years,0)),0)</f>
        <v>143.15171569610129</v>
      </c>
      <c r="L48" s="34">
        <f t="array" ref="L48">INDEX('Costo SCyD'!$O$9:$S$597,MATCH(L$11&amp;$F$44&amp;L$13&amp;$D48,'Costo SCyD'!$A$9:$A$597&amp;'Costo SCyD'!$B$9:$B$597&amp;'Costo SCyD'!$C$9:$C$597&amp;'Costo SCyD'!$D$9:$D$597,0),MATCH('Resultados Caso I'!$D$4,'Costo SCyD'!$O$2:$S$2,0))+IF($D$6="Sí",INDEX(costos.acceso,MATCH($D48,vel.SAIB,0),MATCH($D$4,years,0)),0)</f>
        <v>147.97177793346847</v>
      </c>
      <c r="M48" s="34">
        <f t="array" ref="M48">INDEX('Costo SCyD'!$O$9:$S$597,MATCH(M$11&amp;$F$44&amp;M$13&amp;$D48,'Costo SCyD'!$A$9:$A$597&amp;'Costo SCyD'!$B$9:$B$597&amp;'Costo SCyD'!$C$9:$C$597&amp;'Costo SCyD'!$D$9:$D$597,0),MATCH('Resultados Caso I'!$D$4,'Costo SCyD'!$O$2:$S$2,0))+IF($D$6="Sí",INDEX(costos.acceso,MATCH($D48,vel.SAIB,0),MATCH($D$4,years,0)),0)</f>
        <v>155.08759880864312</v>
      </c>
      <c r="N48" s="34">
        <f t="array" ref="N48">INDEX('Costo SCyD'!$O$9:$S$597,MATCH(N$11&amp;$F$44&amp;N$13&amp;$D48,'Costo SCyD'!$A$9:$A$597&amp;'Costo SCyD'!$B$9:$B$597&amp;'Costo SCyD'!$C$9:$C$597&amp;'Costo SCyD'!$D$9:$D$597,0),MATCH('Resultados Caso I'!$D$4,'Costo SCyD'!$O$2:$S$2,0))+IF($D$6="Sí",INDEX(costos.acceso,MATCH($D48,vel.SAIB,0),MATCH($D$4,years,0)),0)</f>
        <v>161.53052234639978</v>
      </c>
      <c r="O48" s="33"/>
      <c r="P48" s="34">
        <f t="array" ref="P48">INDEX('Costo SCyD'!$O$9:$S$597,MATCH(P$11&amp;$F$44&amp;P$13&amp;$D48,'Costo SCyD'!$A$9:$A$597&amp;'Costo SCyD'!$B$9:$B$597&amp;'Costo SCyD'!$C$9:$C$597&amp;'Costo SCyD'!$D$9:$D$597,0),MATCH('Resultados Caso I'!$D$4,'Costo SCyD'!$O$2:$S$2,0))+IF($D$6="Sí",INDEX(costos.acceso,MATCH($D48,vel.SAIB,0),MATCH($D$4,years,0)),0)</f>
        <v>157.86417153212869</v>
      </c>
      <c r="Q48" s="34">
        <f t="array" ref="Q48">INDEX('Costo SCyD'!$O$9:$S$597,MATCH(Q$11&amp;$F$44&amp;Q$13&amp;$D48,'Costo SCyD'!$A$9:$A$597&amp;'Costo SCyD'!$B$9:$B$597&amp;'Costo SCyD'!$C$9:$C$597&amp;'Costo SCyD'!$D$9:$D$597,0),MATCH('Resultados Caso I'!$D$4,'Costo SCyD'!$O$2:$S$2,0))+IF($D$6="Sí",INDEX(costos.acceso,MATCH($D48,vel.SAIB,0),MATCH($D$4,years,0)),0)</f>
        <v>164.30481124986602</v>
      </c>
      <c r="R48" s="34">
        <f t="array" ref="R48">INDEX('Costo SCyD'!$O$9:$S$597,MATCH(R$11&amp;$F$44&amp;R$13&amp;$D48,'Costo SCyD'!$A$9:$A$597&amp;'Costo SCyD'!$B$9:$B$597&amp;'Costo SCyD'!$C$9:$C$597&amp;'Costo SCyD'!$D$9:$D$597,0),MATCH('Resultados Caso I'!$D$4,'Costo SCyD'!$O$2:$S$2,0))+IF($D$6="Sí",INDEX(costos.acceso,MATCH($D48,vel.SAIB,0),MATCH($D$4,years,0)),0)</f>
        <v>173.81307821738713</v>
      </c>
      <c r="S48" s="34">
        <f t="array" ref="S48">INDEX('Costo SCyD'!$O$9:$S$597,MATCH(S$11&amp;$F$44&amp;S$13&amp;$D48,'Costo SCyD'!$A$9:$A$597&amp;'Costo SCyD'!$B$9:$B$597&amp;'Costo SCyD'!$C$9:$C$597&amp;'Costo SCyD'!$D$9:$D$597,0),MATCH('Resultados Caso I'!$D$4,'Costo SCyD'!$O$2:$S$2,0))+IF($D$6="Sí",INDEX(costos.acceso,MATCH($D48,vel.SAIB,0),MATCH($D$4,years,0)),0)</f>
        <v>182.42220963355871</v>
      </c>
    </row>
    <row r="49" spans="3:19">
      <c r="C49" s="10" t="str">
        <f t="shared" ref="C49:C69" si="1">+D49&amp;" Mbps"</f>
        <v>5 Mbps</v>
      </c>
      <c r="D49" s="22">
        <v>5</v>
      </c>
      <c r="F49" s="34">
        <f t="array" ref="F49">INDEX('Costo SCyD'!$O$9:$S$597,MATCH(F$11&amp;$F$44&amp;F$13&amp;$D49,'Costo SCyD'!$A$9:$A$597&amp;'Costo SCyD'!$B$9:$B$597&amp;'Costo SCyD'!$C$9:$C$597&amp;'Costo SCyD'!$D$9:$D$597,0),MATCH('Resultados Caso I'!$D$4,'Costo SCyD'!$O$2:$S$2,0))+IF($D$6="Sí",INDEX(costos.acceso,MATCH($D49,vel.SAIB,0),MATCH($D$4,years,0)),0)</f>
        <v>139.32363412024128</v>
      </c>
      <c r="G49" s="34">
        <f t="array" ref="G49">INDEX('Costo SCyD'!$O$9:$S$597,MATCH(G$11&amp;$F$44&amp;G$13&amp;$D49,'Costo SCyD'!$A$9:$A$597&amp;'Costo SCyD'!$B$9:$B$597&amp;'Costo SCyD'!$C$9:$C$597&amp;'Costo SCyD'!$D$9:$D$597,0),MATCH('Resultados Caso I'!$D$4,'Costo SCyD'!$O$2:$S$2,0))+IF($D$6="Sí",INDEX(costos.acceso,MATCH($D49,vel.SAIB,0),MATCH($D$4,years,0)),0)</f>
        <v>143.7220330497284</v>
      </c>
      <c r="H49" s="34">
        <f t="array" ref="H49">INDEX('Costo SCyD'!$O$9:$S$597,MATCH(H$11&amp;$F$44&amp;H$13&amp;$D49,'Costo SCyD'!$A$9:$A$597&amp;'Costo SCyD'!$B$9:$B$597&amp;'Costo SCyD'!$C$9:$C$597&amp;'Costo SCyD'!$D$9:$D$597,0),MATCH('Resultados Caso I'!$D$4,'Costo SCyD'!$O$2:$S$2,0))+IF($D$6="Sí",INDEX(costos.acceso,MATCH($D49,vel.SAIB,0),MATCH($D$4,years,0)),0)</f>
        <v>150.21535562078427</v>
      </c>
      <c r="I49" s="34">
        <f t="array" ref="I49">INDEX('Costo SCyD'!$O$9:$S$597,MATCH(I$11&amp;$F$44&amp;I$13&amp;$D49,'Costo SCyD'!$A$9:$A$597&amp;'Costo SCyD'!$B$9:$B$597&amp;'Costo SCyD'!$C$9:$C$597&amp;'Costo SCyD'!$D$9:$D$597,0),MATCH('Resultados Caso I'!$D$4,'Costo SCyD'!$O$2:$S$2,0))+IF($D$6="Sí",INDEX(costos.acceso,MATCH($D49,vel.SAIB,0),MATCH($D$4,years,0)),0)</f>
        <v>156.09464650867855</v>
      </c>
      <c r="K49" s="34">
        <f t="array" ref="K49">INDEX('Costo SCyD'!$O$9:$S$597,MATCH(K$11&amp;$F$44&amp;K$13&amp;$D49,'Costo SCyD'!$A$9:$A$597&amp;'Costo SCyD'!$B$9:$B$597&amp;'Costo SCyD'!$C$9:$C$597&amp;'Costo SCyD'!$D$9:$D$597,0),MATCH('Resultados Caso I'!$D$4,'Costo SCyD'!$O$2:$S$2,0))+IF($D$6="Sí",INDEX(costos.acceso,MATCH($D49,vel.SAIB,0),MATCH($D$4,years,0)),0)</f>
        <v>155.48852128852513</v>
      </c>
      <c r="L49" s="34">
        <f t="array" ref="L49">INDEX('Costo SCyD'!$O$9:$S$597,MATCH(L$11&amp;$F$44&amp;L$13&amp;$D49,'Costo SCyD'!$A$9:$A$597&amp;'Costo SCyD'!$B$9:$B$597&amp;'Costo SCyD'!$C$9:$C$597&amp;'Costo SCyD'!$D$9:$D$597,0),MATCH('Resultados Caso I'!$D$4,'Costo SCyD'!$O$2:$S$2,0))+IF($D$6="Sí",INDEX(costos.acceso,MATCH($D49,vel.SAIB,0),MATCH($D$4,years,0)),0)</f>
        <v>161.66748305603255</v>
      </c>
      <c r="M49" s="34">
        <f t="array" ref="M49">INDEX('Costo SCyD'!$O$9:$S$597,MATCH(M$11&amp;$F$44&amp;M$13&amp;$D49,'Costo SCyD'!$A$9:$A$597&amp;'Costo SCyD'!$B$9:$B$597&amp;'Costo SCyD'!$C$9:$C$597&amp;'Costo SCyD'!$D$9:$D$597,0),MATCH('Resultados Caso I'!$D$4,'Costo SCyD'!$O$2:$S$2,0))+IF($D$6="Sí",INDEX(costos.acceso,MATCH($D49,vel.SAIB,0),MATCH($D$4,years,0)),0)</f>
        <v>170.78943687465204</v>
      </c>
      <c r="N49" s="34">
        <f t="array" ref="N49">INDEX('Costo SCyD'!$O$9:$S$597,MATCH(N$11&amp;$F$44&amp;N$13&amp;$D49,'Costo SCyD'!$A$9:$A$597&amp;'Costo SCyD'!$B$9:$B$597&amp;'Costo SCyD'!$C$9:$C$597&amp;'Costo SCyD'!$D$9:$D$597,0),MATCH('Resultados Caso I'!$D$4,'Costo SCyD'!$O$2:$S$2,0))+IF($D$6="Sí",INDEX(costos.acceso,MATCH($D49,vel.SAIB,0),MATCH($D$4,years,0)),0)</f>
        <v>179.04878628764163</v>
      </c>
      <c r="O49" s="33"/>
      <c r="P49" s="34">
        <f t="array" ref="P49">INDEX('Costo SCyD'!$O$9:$S$597,MATCH(P$11&amp;$F$44&amp;P$13&amp;$D49,'Costo SCyD'!$A$9:$A$597&amp;'Costo SCyD'!$B$9:$B$597&amp;'Costo SCyD'!$C$9:$C$597&amp;'Costo SCyD'!$D$9:$D$597,0),MATCH('Resultados Caso I'!$D$4,'Costo SCyD'!$O$2:$S$2,0))+IF($D$6="Sí",INDEX(costos.acceso,MATCH($D49,vel.SAIB,0),MATCH($D$4,years,0)),0)</f>
        <v>174.34879687007248</v>
      </c>
      <c r="Q49" s="34">
        <f t="array" ref="Q49">INDEX('Costo SCyD'!$O$9:$S$597,MATCH(Q$11&amp;$F$44&amp;Q$13&amp;$D49,'Costo SCyD'!$A$9:$A$597&amp;'Costo SCyD'!$B$9:$B$597&amp;'Costo SCyD'!$C$9:$C$597&amp;'Costo SCyD'!$D$9:$D$597,0),MATCH('Resultados Caso I'!$D$4,'Costo SCyD'!$O$2:$S$2,0))+IF($D$6="Sí",INDEX(costos.acceso,MATCH($D49,vel.SAIB,0),MATCH($D$4,years,0)),0)</f>
        <v>182.60521859543309</v>
      </c>
      <c r="R49" s="34">
        <f t="array" ref="R49">INDEX('Costo SCyD'!$O$9:$S$597,MATCH(R$11&amp;$F$44&amp;R$13&amp;$D49,'Costo SCyD'!$A$9:$A$597&amp;'Costo SCyD'!$B$9:$B$597&amp;'Costo SCyD'!$C$9:$C$597&amp;'Costo SCyD'!$D$9:$D$597,0),MATCH('Resultados Caso I'!$D$4,'Costo SCyD'!$O$2:$S$2,0))+IF($D$6="Sí",INDEX(costos.acceso,MATCH($D49,vel.SAIB,0),MATCH($D$4,years,0)),0)</f>
        <v>194.79411060020882</v>
      </c>
      <c r="S49" s="34">
        <f t="array" ref="S49">INDEX('Costo SCyD'!$O$9:$S$597,MATCH(S$11&amp;$F$44&amp;S$13&amp;$D49,'Costo SCyD'!$A$9:$A$597&amp;'Costo SCyD'!$B$9:$B$597&amp;'Costo SCyD'!$C$9:$C$597&amp;'Costo SCyD'!$D$9:$D$597,0),MATCH('Resultados Caso I'!$D$4,'Costo SCyD'!$O$2:$S$2,0))+IF($D$6="Sí",INDEX(costos.acceso,MATCH($D49,vel.SAIB,0),MATCH($D$4,years,0)),0)</f>
        <v>205.83037761343886</v>
      </c>
    </row>
    <row r="50" spans="3:19">
      <c r="C50" s="10" t="str">
        <f t="shared" si="1"/>
        <v>10 Mbps</v>
      </c>
      <c r="D50" s="22">
        <v>10</v>
      </c>
      <c r="F50" s="34">
        <f t="array" ref="F50">INDEX('Costo SCyD'!$O$9:$S$597,MATCH(F$11&amp;$F$44&amp;F$13&amp;$D50,'Costo SCyD'!$A$9:$A$597&amp;'Costo SCyD'!$B$9:$B$597&amp;'Costo SCyD'!$C$9:$C$597&amp;'Costo SCyD'!$D$9:$D$597,0),MATCH('Resultados Caso I'!$D$4,'Costo SCyD'!$O$2:$S$2,0))+IF($D$6="Sí",INDEX(costos.acceso,MATCH($D50,vel.SAIB,0),MATCH($D$4,years,0)),0)</f>
        <v>158.09098255178969</v>
      </c>
      <c r="G50" s="34">
        <f t="array" ref="G50">INDEX('Costo SCyD'!$O$9:$S$597,MATCH(G$11&amp;$F$44&amp;G$13&amp;$D50,'Costo SCyD'!$A$9:$A$597&amp;'Costo SCyD'!$B$9:$B$597&amp;'Costo SCyD'!$C$9:$C$597&amp;'Costo SCyD'!$D$9:$D$597,0),MATCH('Resultados Caso I'!$D$4,'Costo SCyD'!$O$2:$S$2,0))+IF($D$6="Sí",INDEX(costos.acceso,MATCH($D50,vel.SAIB,0),MATCH($D$4,years,0)),0)</f>
        <v>164.25204201926698</v>
      </c>
      <c r="H50" s="34">
        <f t="array" ref="H50">INDEX('Costo SCyD'!$O$9:$S$597,MATCH(H$11&amp;$F$44&amp;H$13&amp;$D50,'Costo SCyD'!$A$9:$A$597&amp;'Costo SCyD'!$B$9:$B$597&amp;'Costo SCyD'!$C$9:$C$597&amp;'Costo SCyD'!$D$9:$D$597,0),MATCH('Resultados Caso I'!$D$4,'Costo SCyD'!$O$2:$S$2,0))+IF($D$6="Sí",INDEX(costos.acceso,MATCH($D50,vel.SAIB,0),MATCH($D$4,years,0)),0)</f>
        <v>173.34756680979626</v>
      </c>
      <c r="I50" s="34">
        <f t="array" ref="I50">INDEX('Costo SCyD'!$O$9:$S$597,MATCH(I$11&amp;$F$44&amp;I$13&amp;$D50,'Costo SCyD'!$A$9:$A$597&amp;'Costo SCyD'!$B$9:$B$597&amp;'Costo SCyD'!$C$9:$C$597&amp;'Costo SCyD'!$D$9:$D$597,0),MATCH('Resultados Caso I'!$D$4,'Costo SCyD'!$O$2:$S$2,0))+IF($D$6="Sí",INDEX(costos.acceso,MATCH($D50,vel.SAIB,0),MATCH($D$4,years,0)),0)</f>
        <v>181.58298641761655</v>
      </c>
      <c r="K50" s="34">
        <f t="array" ref="K50">INDEX('Costo SCyD'!$O$9:$S$597,MATCH(K$11&amp;$F$44&amp;K$13&amp;$D50,'Costo SCyD'!$A$9:$A$597&amp;'Costo SCyD'!$B$9:$B$597&amp;'Costo SCyD'!$C$9:$C$597&amp;'Costo SCyD'!$D$9:$D$597,0),MATCH('Resultados Caso I'!$D$4,'Costo SCyD'!$O$2:$S$2,0))+IF($D$6="Sí",INDEX(costos.acceso,MATCH($D50,vel.SAIB,0),MATCH($D$4,years,0)),0)</f>
        <v>180.73395621686154</v>
      </c>
      <c r="L50" s="34">
        <f t="array" ref="L50">INDEX('Costo SCyD'!$O$9:$S$597,MATCH(L$11&amp;$F$44&amp;L$13&amp;$D50,'Costo SCyD'!$A$9:$A$597&amp;'Costo SCyD'!$B$9:$B$597&amp;'Costo SCyD'!$C$9:$C$597&amp;'Costo SCyD'!$D$9:$D$597,0),MATCH('Resultados Caso I'!$D$4,'Costo SCyD'!$O$2:$S$2,0))+IF($D$6="Sí",INDEX(costos.acceso,MATCH($D50,vel.SAIB,0),MATCH($D$4,years,0)),0)</f>
        <v>189.38913995694145</v>
      </c>
      <c r="M50" s="34">
        <f t="array" ref="M50">INDEX('Costo SCyD'!$O$9:$S$597,MATCH(M$11&amp;$F$44&amp;M$13&amp;$D50,'Costo SCyD'!$A$9:$A$597&amp;'Costo SCyD'!$B$9:$B$597&amp;'Costo SCyD'!$C$9:$C$597&amp;'Costo SCyD'!$D$9:$D$597,0),MATCH('Resultados Caso I'!$D$4,'Costo SCyD'!$O$2:$S$2,0))+IF($D$6="Sí",INDEX(costos.acceso,MATCH($D50,vel.SAIB,0),MATCH($D$4,years,0)),0)</f>
        <v>202.16672126256654</v>
      </c>
      <c r="N50" s="34">
        <f t="array" ref="N50">INDEX('Costo SCyD'!$O$9:$S$597,MATCH(N$11&amp;$F$44&amp;N$13&amp;$D50,'Costo SCyD'!$A$9:$A$597&amp;'Costo SCyD'!$B$9:$B$597&amp;'Costo SCyD'!$C$9:$C$597&amp;'Costo SCyD'!$D$9:$D$597,0),MATCH('Resultados Caso I'!$D$4,'Costo SCyD'!$O$2:$S$2,0))+IF($D$6="Sí",INDEX(costos.acceso,MATCH($D50,vel.SAIB,0),MATCH($D$4,years,0)),0)</f>
        <v>213.73600902201861</v>
      </c>
      <c r="O50" s="33"/>
      <c r="P50" s="34">
        <f t="array" ref="P50">INDEX('Costo SCyD'!$O$9:$S$597,MATCH(P$11&amp;$F$44&amp;P$13&amp;$D50,'Costo SCyD'!$A$9:$A$597&amp;'Costo SCyD'!$B$9:$B$597&amp;'Costo SCyD'!$C$9:$C$597&amp;'Costo SCyD'!$D$9:$D$597,0),MATCH('Resultados Caso I'!$D$4,'Costo SCyD'!$O$2:$S$2,0))+IF($D$6="Sí",INDEX(costos.acceso,MATCH($D50,vel.SAIB,0),MATCH($D$4,years,0)),0)</f>
        <v>207.15249652977312</v>
      </c>
      <c r="Q50" s="34">
        <f t="array" ref="Q50">INDEX('Costo SCyD'!$O$9:$S$597,MATCH(Q$11&amp;$F$44&amp;Q$13&amp;$D50,'Costo SCyD'!$A$9:$A$597&amp;'Costo SCyD'!$B$9:$B$597&amp;'Costo SCyD'!$C$9:$C$597&amp;'Costo SCyD'!$D$9:$D$597,0),MATCH('Resultados Caso I'!$D$4,'Costo SCyD'!$O$2:$S$2,0))+IF($D$6="Sí",INDEX(costos.acceso,MATCH($D50,vel.SAIB,0),MATCH($D$4,years,0)),0)</f>
        <v>218.71768332933647</v>
      </c>
      <c r="R50" s="34">
        <f t="array" ref="R50">INDEX('Costo SCyD'!$O$9:$S$597,MATCH(R$11&amp;$F$44&amp;R$13&amp;$D50,'Costo SCyD'!$A$9:$A$597&amp;'Costo SCyD'!$B$9:$B$597&amp;'Costo SCyD'!$C$9:$C$597&amp;'Costo SCyD'!$D$9:$D$597,0),MATCH('Resultados Caso I'!$D$4,'Costo SCyD'!$O$2:$S$2,0))+IF($D$6="Sí",INDEX(costos.acceso,MATCH($D50,vel.SAIB,0),MATCH($D$4,years,0)),0)</f>
        <v>235.79127981023555</v>
      </c>
      <c r="S50" s="34">
        <f t="array" ref="S50">INDEX('Costo SCyD'!$O$9:$S$597,MATCH(S$11&amp;$F$44&amp;S$13&amp;$D50,'Costo SCyD'!$A$9:$A$597&amp;'Costo SCyD'!$B$9:$B$597&amp;'Costo SCyD'!$C$9:$C$597&amp;'Costo SCyD'!$D$9:$D$597,0),MATCH('Resultados Caso I'!$D$4,'Costo SCyD'!$O$2:$S$2,0))+IF($D$6="Sí",INDEX(costos.acceso,MATCH($D50,vel.SAIB,0),MATCH($D$4,years,0)),0)</f>
        <v>251.25033626635303</v>
      </c>
    </row>
    <row r="51" spans="3:19">
      <c r="C51" s="10" t="str">
        <f t="shared" si="1"/>
        <v>15 Mbps</v>
      </c>
      <c r="D51" s="22">
        <v>15</v>
      </c>
      <c r="F51" s="34">
        <f t="array" ref="F51">INDEX('Costo SCyD'!$O$9:$S$597,MATCH(F$11&amp;$F$44&amp;F$13&amp;$D51,'Costo SCyD'!$A$9:$A$597&amp;'Costo SCyD'!$B$9:$B$597&amp;'Costo SCyD'!$C$9:$C$597&amp;'Costo SCyD'!$D$9:$D$597,0),MATCH('Resultados Caso I'!$D$4,'Costo SCyD'!$O$2:$S$2,0))+IF($D$6="Sí",INDEX(costos.acceso,MATCH($D51,vel.SAIB,0),MATCH($D$4,years,0)),0)</f>
        <v>170.27947585186155</v>
      </c>
      <c r="G51" s="34">
        <f t="array" ref="G51">INDEX('Costo SCyD'!$O$9:$S$597,MATCH(G$11&amp;$F$44&amp;G$13&amp;$D51,'Costo SCyD'!$A$9:$A$597&amp;'Costo SCyD'!$B$9:$B$597&amp;'Costo SCyD'!$C$9:$C$597&amp;'Costo SCyD'!$D$9:$D$597,0),MATCH('Resultados Caso I'!$D$4,'Costo SCyD'!$O$2:$S$2,0))+IF($D$6="Sí",INDEX(costos.acceso,MATCH($D51,vel.SAIB,0),MATCH($D$4,years,0)),0)</f>
        <v>177.78309824573824</v>
      </c>
      <c r="H51" s="34">
        <f t="array" ref="H51">INDEX('Costo SCyD'!$O$9:$S$597,MATCH(H$11&amp;$F$44&amp;H$13&amp;$D51,'Costo SCyD'!$A$9:$A$597&amp;'Costo SCyD'!$B$9:$B$597&amp;'Costo SCyD'!$C$9:$C$597&amp;'Costo SCyD'!$D$9:$D$597,0),MATCH('Resultados Caso I'!$D$4,'Costo SCyD'!$O$2:$S$2,0))+IF($D$6="Sí",INDEX(costos.acceso,MATCH($D51,vel.SAIB,0),MATCH($D$4,years,0)),0)</f>
        <v>188.86063837703347</v>
      </c>
      <c r="I51" s="34">
        <f t="array" ref="I51">INDEX('Costo SCyD'!$O$9:$S$597,MATCH(I$11&amp;$F$44&amp;I$13&amp;$D51,'Costo SCyD'!$A$9:$A$597&amp;'Costo SCyD'!$B$9:$B$597&amp;'Costo SCyD'!$C$9:$C$597&amp;'Costo SCyD'!$D$9:$D$597,0),MATCH('Resultados Caso I'!$D$4,'Costo SCyD'!$O$2:$S$2,0))+IF($D$6="Sí",INDEX(costos.acceso,MATCH($D51,vel.SAIB,0),MATCH($D$4,years,0)),0)</f>
        <v>198.89064690371862</v>
      </c>
      <c r="K51" s="34">
        <f t="array" ref="K51">INDEX('Costo SCyD'!$O$9:$S$597,MATCH(K$11&amp;$F$44&amp;K$13&amp;$D51,'Costo SCyD'!$A$9:$A$597&amp;'Costo SCyD'!$B$9:$B$597&amp;'Costo SCyD'!$C$9:$C$597&amp;'Costo SCyD'!$D$9:$D$597,0),MATCH('Resultados Caso I'!$D$4,'Costo SCyD'!$O$2:$S$2,0))+IF($D$6="Sí",INDEX(costos.acceso,MATCH($D51,vel.SAIB,0),MATCH($D$4,years,0)),0)</f>
        <v>197.85660364198861</v>
      </c>
      <c r="L51" s="34">
        <f t="array" ref="L51">INDEX('Costo SCyD'!$O$9:$S$597,MATCH(L$11&amp;$F$44&amp;L$13&amp;$D51,'Costo SCyD'!$A$9:$A$597&amp;'Costo SCyD'!$B$9:$B$597&amp;'Costo SCyD'!$C$9:$C$597&amp;'Costo SCyD'!$D$9:$D$597,0),MATCH('Resultados Caso I'!$D$4,'Costo SCyD'!$O$2:$S$2,0))+IF($D$6="Sí",INDEX(costos.acceso,MATCH($D51,vel.SAIB,0),MATCH($D$4,years,0)),0)</f>
        <v>208.39784754297847</v>
      </c>
      <c r="M51" s="34">
        <f t="array" ref="M51">INDEX('Costo SCyD'!$O$9:$S$597,MATCH(M$11&amp;$F$44&amp;M$13&amp;$D51,'Costo SCyD'!$A$9:$A$597&amp;'Costo SCyD'!$B$9:$B$597&amp;'Costo SCyD'!$C$9:$C$597&amp;'Costo SCyD'!$D$9:$D$597,0),MATCH('Resultados Caso I'!$D$4,'Costo SCyD'!$O$2:$S$2,0))+IF($D$6="Sí",INDEX(costos.acceso,MATCH($D51,vel.SAIB,0),MATCH($D$4,years,0)),0)</f>
        <v>223.95980498399746</v>
      </c>
      <c r="N51" s="34">
        <f t="array" ref="N51">INDEX('Costo SCyD'!$O$9:$S$597,MATCH(N$11&amp;$F$44&amp;N$13&amp;$D51,'Costo SCyD'!$A$9:$A$597&amp;'Costo SCyD'!$B$9:$B$597&amp;'Costo SCyD'!$C$9:$C$597&amp;'Costo SCyD'!$D$9:$D$597,0),MATCH('Resultados Caso I'!$D$4,'Costo SCyD'!$O$2:$S$2,0))+IF($D$6="Sí",INDEX(costos.acceso,MATCH($D51,vel.SAIB,0),MATCH($D$4,years,0)),0)</f>
        <v>238.05016836569899</v>
      </c>
      <c r="O51" s="33"/>
      <c r="P51" s="34">
        <f t="array" ref="P51">INDEX('Costo SCyD'!$O$9:$S$597,MATCH(P$11&amp;$F$44&amp;P$13&amp;$D51,'Costo SCyD'!$A$9:$A$597&amp;'Costo SCyD'!$B$9:$B$597&amp;'Costo SCyD'!$C$9:$C$597&amp;'Costo SCyD'!$D$9:$D$597,0),MATCH('Resultados Caso I'!$D$4,'Costo SCyD'!$O$2:$S$2,0))+IF($D$6="Sí",INDEX(costos.acceso,MATCH($D51,vel.SAIB,0),MATCH($D$4,years,0)),0)</f>
        <v>230.03203576562407</v>
      </c>
      <c r="Q51" s="34">
        <f t="array" ref="Q51">INDEX('Costo SCyD'!$O$9:$S$597,MATCH(Q$11&amp;$F$44&amp;Q$13&amp;$D51,'Costo SCyD'!$A$9:$A$597&amp;'Costo SCyD'!$B$9:$B$597&amp;'Costo SCyD'!$C$9:$C$597&amp;'Costo SCyD'!$D$9:$D$597,0),MATCH('Resultados Caso I'!$D$4,'Costo SCyD'!$O$2:$S$2,0))+IF($D$6="Sí",INDEX(costos.acceso,MATCH($D51,vel.SAIB,0),MATCH($D$4,years,0)),0)</f>
        <v>244.1174045429691</v>
      </c>
      <c r="R51" s="34">
        <f t="array" ref="R51">INDEX('Costo SCyD'!$O$9:$S$597,MATCH(R$11&amp;$F$44&amp;R$13&amp;$D51,'Costo SCyD'!$A$9:$A$597&amp;'Costo SCyD'!$B$9:$B$597&amp;'Costo SCyD'!$C$9:$C$597&amp;'Costo SCyD'!$D$9:$D$597,0),MATCH('Resultados Caso I'!$D$4,'Costo SCyD'!$O$2:$S$2,0))+IF($D$6="Sí",INDEX(costos.acceso,MATCH($D51,vel.SAIB,0),MATCH($D$4,years,0)),0)</f>
        <v>264.91152632906284</v>
      </c>
      <c r="S51" s="34">
        <f t="array" ref="S51">INDEX('Costo SCyD'!$O$9:$S$597,MATCH(S$11&amp;$F$44&amp;S$13&amp;$D51,'Costo SCyD'!$A$9:$A$597&amp;'Costo SCyD'!$B$9:$B$597&amp;'Costo SCyD'!$C$9:$C$597&amp;'Costo SCyD'!$D$9:$D$597,0),MATCH('Resultados Caso I'!$D$4,'Costo SCyD'!$O$2:$S$2,0))+IF($D$6="Sí",INDEX(costos.acceso,MATCH($D51,vel.SAIB,0),MATCH($D$4,years,0)),0)</f>
        <v>283.73928198126134</v>
      </c>
    </row>
    <row r="52" spans="3:19">
      <c r="C52" s="10" t="str">
        <f t="shared" si="1"/>
        <v>20 Mbps</v>
      </c>
      <c r="D52" s="22">
        <v>20</v>
      </c>
      <c r="F52" s="34">
        <f t="array" ref="F52">INDEX('Costo SCyD'!$O$9:$S$597,MATCH(F$11&amp;$F$44&amp;F$13&amp;$D52,'Costo SCyD'!$A$9:$A$597&amp;'Costo SCyD'!$B$9:$B$597&amp;'Costo SCyD'!$C$9:$C$597&amp;'Costo SCyD'!$D$9:$D$597,0),MATCH('Resultados Caso I'!$D$4,'Costo SCyD'!$O$2:$S$2,0))+IF($D$6="Sí",INDEX(costos.acceso,MATCH($D52,vel.SAIB,0),MATCH($D$4,years,0)),0)</f>
        <v>180.50629713094185</v>
      </c>
      <c r="G52" s="34">
        <f t="array" ref="G52">INDEX('Costo SCyD'!$O$9:$S$597,MATCH(G$11&amp;$F$44&amp;G$13&amp;$D52,'Costo SCyD'!$A$9:$A$597&amp;'Costo SCyD'!$B$9:$B$597&amp;'Costo SCyD'!$C$9:$C$597&amp;'Costo SCyD'!$D$9:$D$597,0),MATCH('Resultados Caso I'!$D$4,'Costo SCyD'!$O$2:$S$2,0))+IF($D$6="Sí",INDEX(costos.acceso,MATCH($D52,vel.SAIB,0),MATCH($D$4,years,0)),0)</f>
        <v>189.13640421543442</v>
      </c>
      <c r="H52" s="34">
        <f t="array" ref="H52">INDEX('Costo SCyD'!$O$9:$S$597,MATCH(H$11&amp;$F$44&amp;H$13&amp;$D52,'Costo SCyD'!$A$9:$A$597&amp;'Costo SCyD'!$B$9:$B$597&amp;'Costo SCyD'!$C$9:$C$597&amp;'Costo SCyD'!$D$9:$D$597,0),MATCH('Resultados Caso I'!$D$4,'Costo SCyD'!$O$2:$S$2,0))+IF($D$6="Sí",INDEX(costos.acceso,MATCH($D52,vel.SAIB,0),MATCH($D$4,years,0)),0)</f>
        <v>201.87696504694117</v>
      </c>
      <c r="I52" s="34">
        <f t="array" ref="I52">INDEX('Costo SCyD'!$O$9:$S$597,MATCH(I$11&amp;$F$44&amp;I$13&amp;$D52,'Costo SCyD'!$A$9:$A$597&amp;'Costo SCyD'!$B$9:$B$597&amp;'Costo SCyD'!$C$9:$C$597&amp;'Costo SCyD'!$D$9:$D$597,0),MATCH('Resultados Caso I'!$D$4,'Costo SCyD'!$O$2:$S$2,0))+IF($D$6="Sí",INDEX(costos.acceso,MATCH($D52,vel.SAIB,0),MATCH($D$4,years,0)),0)</f>
        <v>213.4127331200126</v>
      </c>
      <c r="K52" s="34">
        <f t="array" ref="K52">INDEX('Costo SCyD'!$O$9:$S$597,MATCH(K$11&amp;$F$44&amp;K$13&amp;$D52,'Costo SCyD'!$A$9:$A$597&amp;'Costo SCyD'!$B$9:$B$597&amp;'Costo SCyD'!$C$9:$C$597&amp;'Costo SCyD'!$D$9:$D$597,0),MATCH('Resultados Caso I'!$D$4,'Costo SCyD'!$O$2:$S$2,0))+IF($D$6="Sí",INDEX(costos.acceso,MATCH($D52,vel.SAIB,0),MATCH($D$4,years,0)),0)</f>
        <v>212.22345364800583</v>
      </c>
      <c r="L52" s="34">
        <f t="array" ref="L52">INDEX('Costo SCyD'!$O$9:$S$597,MATCH(L$11&amp;$F$44&amp;L$13&amp;$D52,'Costo SCyD'!$A$9:$A$597&amp;'Costo SCyD'!$B$9:$B$597&amp;'Costo SCyD'!$C$9:$C$597&amp;'Costo SCyD'!$D$9:$D$597,0),MATCH('Resultados Caso I'!$D$4,'Costo SCyD'!$O$2:$S$2,0))+IF($D$6="Sí",INDEX(costos.acceso,MATCH($D52,vel.SAIB,0),MATCH($D$4,years,0)),0)</f>
        <v>224.3472065361488</v>
      </c>
      <c r="M52" s="34">
        <f t="array" ref="M52">INDEX('Costo SCyD'!$O$9:$S$597,MATCH(M$11&amp;$F$44&amp;M$13&amp;$D52,'Costo SCyD'!$A$9:$A$597&amp;'Costo SCyD'!$B$9:$B$597&amp;'Costo SCyD'!$C$9:$C$597&amp;'Costo SCyD'!$D$9:$D$597,0),MATCH('Resultados Caso I'!$D$4,'Costo SCyD'!$O$2:$S$2,0))+IF($D$6="Sí",INDEX(costos.acceso,MATCH($D52,vel.SAIB,0),MATCH($D$4,years,0)),0)</f>
        <v>242.24540984524742</v>
      </c>
      <c r="N52" s="34">
        <f t="array" ref="N52">INDEX('Costo SCyD'!$O$9:$S$597,MATCH(N$11&amp;$F$44&amp;N$13&amp;$D52,'Costo SCyD'!$A$9:$A$597&amp;'Costo SCyD'!$B$9:$B$597&amp;'Costo SCyD'!$C$9:$C$597&amp;'Costo SCyD'!$D$9:$D$597,0),MATCH('Resultados Caso I'!$D$4,'Costo SCyD'!$O$2:$S$2,0))+IF($D$6="Sí",INDEX(costos.acceso,MATCH($D52,vel.SAIB,0),MATCH($D$4,years,0)),0)</f>
        <v>258.45109537424344</v>
      </c>
      <c r="O52" s="33"/>
      <c r="P52" s="34">
        <f t="array" ref="P52">INDEX('Costo SCyD'!$O$9:$S$597,MATCH(P$11&amp;$F$44&amp;P$13&amp;$D52,'Costo SCyD'!$A$9:$A$597&amp;'Costo SCyD'!$B$9:$B$597&amp;'Costo SCyD'!$C$9:$C$597&amp;'Costo SCyD'!$D$9:$D$597,0),MATCH('Resultados Caso I'!$D$4,'Costo SCyD'!$O$2:$S$2,0))+IF($D$6="Sí",INDEX(costos.acceso,MATCH($D52,vel.SAIB,0),MATCH($D$4,years,0)),0)</f>
        <v>249.22923700717314</v>
      </c>
      <c r="Q52" s="34">
        <f t="array" ref="Q52">INDEX('Costo SCyD'!$O$9:$S$597,MATCH(Q$11&amp;$F$44&amp;Q$13&amp;$D52,'Costo SCyD'!$A$9:$A$597&amp;'Costo SCyD'!$B$9:$B$597&amp;'Costo SCyD'!$C$9:$C$597&amp;'Costo SCyD'!$D$9:$D$597,0),MATCH('Resultados Caso I'!$D$4,'Costo SCyD'!$O$2:$S$2,0))+IF($D$6="Sí",INDEX(costos.acceso,MATCH($D52,vel.SAIB,0),MATCH($D$4,years,0)),0)</f>
        <v>265.4291781145846</v>
      </c>
      <c r="R52" s="34">
        <f t="array" ref="R52">INDEX('Costo SCyD'!$O$9:$S$597,MATCH(R$11&amp;$F$44&amp;R$13&amp;$D52,'Costo SCyD'!$A$9:$A$597&amp;'Costo SCyD'!$B$9:$B$597&amp;'Costo SCyD'!$C$9:$C$597&amp;'Costo SCyD'!$D$9:$D$597,0),MATCH('Resultados Caso I'!$D$4,'Costo SCyD'!$O$2:$S$2,0))+IF($D$6="Sí",INDEX(costos.acceso,MATCH($D52,vel.SAIB,0),MATCH($D$4,years,0)),0)</f>
        <v>289.34502679700415</v>
      </c>
      <c r="S52" s="34">
        <f t="array" ref="S52">INDEX('Costo SCyD'!$O$9:$S$597,MATCH(S$11&amp;$F$44&amp;S$13&amp;$D52,'Costo SCyD'!$A$9:$A$597&amp;'Costo SCyD'!$B$9:$B$597&amp;'Costo SCyD'!$C$9:$C$597&amp;'Costo SCyD'!$D$9:$D$597,0),MATCH('Resultados Caso I'!$D$4,'Costo SCyD'!$O$2:$S$2,0))+IF($D$6="Sí",INDEX(costos.acceso,MATCH($D52,vel.SAIB,0),MATCH($D$4,years,0)),0)</f>
        <v>310.99930774426105</v>
      </c>
    </row>
    <row r="53" spans="3:19">
      <c r="C53" s="10" t="str">
        <f t="shared" si="1"/>
        <v>30 Mbps</v>
      </c>
      <c r="D53" s="22">
        <v>30</v>
      </c>
      <c r="F53" s="34">
        <f t="array" ref="F53">INDEX('Costo SCyD'!$O$9:$S$597,MATCH(F$11&amp;$F$44&amp;F$13&amp;$D53,'Costo SCyD'!$A$9:$A$597&amp;'Costo SCyD'!$B$9:$B$597&amp;'Costo SCyD'!$C$9:$C$597&amp;'Costo SCyD'!$D$9:$D$597,0),MATCH('Resultados Caso I'!$D$4,'Costo SCyD'!$O$2:$S$2,0))+IF($D$6="Sí",INDEX(costos.acceso,MATCH($D53,vel.SAIB,0),MATCH($D$4,years,0)),0)</f>
        <v>197.57933512603054</v>
      </c>
      <c r="G53" s="34">
        <f t="array" ref="G53">INDEX('Costo SCyD'!$O$9:$S$597,MATCH(G$11&amp;$F$44&amp;G$13&amp;$D53,'Costo SCyD'!$A$9:$A$597&amp;'Costo SCyD'!$B$9:$B$597&amp;'Costo SCyD'!$C$9:$C$597&amp;'Costo SCyD'!$D$9:$D$597,0),MATCH('Resultados Caso I'!$D$4,'Costo SCyD'!$O$2:$S$2,0))+IF($D$6="Sí",INDEX(costos.acceso,MATCH($D53,vel.SAIB,0),MATCH($D$4,years,0)),0)</f>
        <v>208.09003789112947</v>
      </c>
      <c r="H53" s="34">
        <f t="array" ref="H53">INDEX('Costo SCyD'!$O$9:$S$597,MATCH(H$11&amp;$F$44&amp;H$13&amp;$D53,'Costo SCyD'!$A$9:$A$597&amp;'Costo SCyD'!$B$9:$B$597&amp;'Costo SCyD'!$C$9:$C$597&amp;'Costo SCyD'!$D$9:$D$597,0),MATCH('Resultados Caso I'!$D$4,'Costo SCyD'!$O$2:$S$2,0))+IF($D$6="Sí",INDEX(costos.acceso,MATCH($D53,vel.SAIB,0),MATCH($D$4,years,0)),0)</f>
        <v>223.60690768771116</v>
      </c>
      <c r="I53" s="34">
        <f t="array" ref="I53">INDEX('Costo SCyD'!$O$9:$S$597,MATCH(I$11&amp;$F$44&amp;I$13&amp;$D53,'Costo SCyD'!$A$9:$A$597&amp;'Costo SCyD'!$B$9:$B$597&amp;'Costo SCyD'!$C$9:$C$597&amp;'Costo SCyD'!$D$9:$D$597,0),MATCH('Resultados Caso I'!$D$4,'Costo SCyD'!$O$2:$S$2,0))+IF($D$6="Sí",INDEX(costos.acceso,MATCH($D53,vel.SAIB,0),MATCH($D$4,years,0)),0)</f>
        <v>237.65644707303858</v>
      </c>
      <c r="K53" s="34">
        <f t="array" ref="K53">INDEX('Costo SCyD'!$O$9:$S$597,MATCH(K$11&amp;$F$44&amp;K$13&amp;$D53,'Costo SCyD'!$A$9:$A$597&amp;'Costo SCyD'!$B$9:$B$597&amp;'Costo SCyD'!$C$9:$C$597&amp;'Costo SCyD'!$D$9:$D$597,0),MATCH('Resultados Caso I'!$D$4,'Costo SCyD'!$O$2:$S$2,0))+IF($D$6="Sí",INDEX(costos.acceso,MATCH($D53,vel.SAIB,0),MATCH($D$4,years,0)),0)</f>
        <v>236.208010464719</v>
      </c>
      <c r="L53" s="34">
        <f t="array" ref="L53">INDEX('Costo SCyD'!$O$9:$S$597,MATCH(L$11&amp;$F$44&amp;L$13&amp;$D53,'Costo SCyD'!$A$9:$A$597&amp;'Costo SCyD'!$B$9:$B$597&amp;'Costo SCyD'!$C$9:$C$597&amp;'Costo SCyD'!$D$9:$D$597,0),MATCH('Resultados Caso I'!$D$4,'Costo SCyD'!$O$2:$S$2,0))+IF($D$6="Sí",INDEX(costos.acceso,MATCH($D53,vel.SAIB,0),MATCH($D$4,years,0)),0)</f>
        <v>250.97366305247863</v>
      </c>
      <c r="M53" s="34">
        <f t="array" ref="M53">INDEX('Costo SCyD'!$O$9:$S$597,MATCH(M$11&amp;$F$44&amp;M$13&amp;$D53,'Costo SCyD'!$A$9:$A$597&amp;'Costo SCyD'!$B$9:$B$597&amp;'Costo SCyD'!$C$9:$C$597&amp;'Costo SCyD'!$D$9:$D$597,0),MATCH('Resultados Caso I'!$D$4,'Costo SCyD'!$O$2:$S$2,0))+IF($D$6="Sí",INDEX(costos.acceso,MATCH($D53,vel.SAIB,0),MATCH($D$4,years,0)),0)</f>
        <v>272.77208260503346</v>
      </c>
      <c r="N53" s="34">
        <f t="array" ref="N53">INDEX('Costo SCyD'!$O$9:$S$597,MATCH(N$11&amp;$F$44&amp;N$13&amp;$D53,'Costo SCyD'!$A$9:$A$597&amp;'Costo SCyD'!$B$9:$B$597&amp;'Costo SCyD'!$C$9:$C$597&amp;'Costo SCyD'!$D$9:$D$597,0),MATCH('Resultados Caso I'!$D$4,'Costo SCyD'!$O$2:$S$2,0))+IF($D$6="Sí",INDEX(costos.acceso,MATCH($D53,vel.SAIB,0),MATCH($D$4,years,0)),0)</f>
        <v>292.50916605397617</v>
      </c>
      <c r="O53" s="33"/>
      <c r="P53" s="34">
        <f t="array" ref="P53">INDEX('Costo SCyD'!$O$9:$S$597,MATCH(P$11&amp;$F$44&amp;P$13&amp;$D53,'Costo SCyD'!$A$9:$A$597&amp;'Costo SCyD'!$B$9:$B$597&amp;'Costo SCyD'!$C$9:$C$597&amp;'Costo SCyD'!$D$9:$D$597,0),MATCH('Resultados Caso I'!$D$4,'Costo SCyD'!$O$2:$S$2,0))+IF($D$6="Sí",INDEX(costos.acceso,MATCH($D53,vel.SAIB,0),MATCH($D$4,years,0)),0)</f>
        <v>281.27776286405674</v>
      </c>
      <c r="Q53" s="34">
        <f t="array" ref="Q53">INDEX('Costo SCyD'!$O$9:$S$597,MATCH(Q$11&amp;$F$44&amp;Q$13&amp;$D53,'Costo SCyD'!$A$9:$A$597&amp;'Costo SCyD'!$B$9:$B$597&amp;'Costo SCyD'!$C$9:$C$597&amp;'Costo SCyD'!$D$9:$D$597,0),MATCH('Resultados Caso I'!$D$4,'Costo SCyD'!$O$2:$S$2,0))+IF($D$6="Sí",INDEX(costos.acceso,MATCH($D53,vel.SAIB,0),MATCH($D$4,years,0)),0)</f>
        <v>301.00785011848626</v>
      </c>
      <c r="R53" s="34">
        <f t="array" ref="R53">INDEX('Costo SCyD'!$O$9:$S$597,MATCH(R$11&amp;$F$44&amp;R$13&amp;$D53,'Costo SCyD'!$A$9:$A$597&amp;'Costo SCyD'!$B$9:$B$597&amp;'Costo SCyD'!$C$9:$C$597&amp;'Costo SCyD'!$D$9:$D$597,0),MATCH('Resultados Caso I'!$D$4,'Costo SCyD'!$O$2:$S$2,0))+IF($D$6="Sí",INDEX(costos.acceso,MATCH($D53,vel.SAIB,0),MATCH($D$4,years,0)),0)</f>
        <v>330.1352264551814</v>
      </c>
      <c r="S53" s="34">
        <f t="array" ref="S53">INDEX('Costo SCyD'!$O$9:$S$597,MATCH(S$11&amp;$F$44&amp;S$13&amp;$D53,'Costo SCyD'!$A$9:$A$597&amp;'Costo SCyD'!$B$9:$B$597&amp;'Costo SCyD'!$C$9:$C$597&amp;'Costo SCyD'!$D$9:$D$597,0),MATCH('Resultados Caso I'!$D$4,'Costo SCyD'!$O$2:$S$2,0))+IF($D$6="Sí",INDEX(costos.acceso,MATCH($D53,vel.SAIB,0),MATCH($D$4,years,0)),0)</f>
        <v>356.50821446103572</v>
      </c>
    </row>
    <row r="54" spans="3:19">
      <c r="C54" s="10" t="str">
        <f t="shared" si="1"/>
        <v>40 Mbps</v>
      </c>
      <c r="D54" s="22">
        <v>40</v>
      </c>
      <c r="F54" s="34">
        <f t="array" ref="F54">INDEX('Costo SCyD'!$O$9:$S$597,MATCH(F$11&amp;$F$44&amp;F$13&amp;$D54,'Costo SCyD'!$A$9:$A$597&amp;'Costo SCyD'!$B$9:$B$597&amp;'Costo SCyD'!$C$9:$C$597&amp;'Costo SCyD'!$D$9:$D$597,0),MATCH('Resultados Caso I'!$D$4,'Costo SCyD'!$O$2:$S$2,0))+IF($D$6="Sí",INDEX(costos.acceso,MATCH($D54,vel.SAIB,0),MATCH($D$4,years,0)),0)</f>
        <v>211.90456007124092</v>
      </c>
      <c r="G54" s="34">
        <f t="array" ref="G54">INDEX('Costo SCyD'!$O$9:$S$597,MATCH(G$11&amp;$F$44&amp;G$13&amp;$D54,'Costo SCyD'!$A$9:$A$597&amp;'Costo SCyD'!$B$9:$B$597&amp;'Costo SCyD'!$C$9:$C$597&amp;'Costo SCyD'!$D$9:$D$597,0),MATCH('Resultados Caso I'!$D$4,'Costo SCyD'!$O$2:$S$2,0))+IF($D$6="Sí",INDEX(costos.acceso,MATCH($D54,vel.SAIB,0),MATCH($D$4,years,0)),0)</f>
        <v>223.99318682171531</v>
      </c>
      <c r="H54" s="34">
        <f t="array" ref="H54">INDEX('Costo SCyD'!$O$9:$S$597,MATCH(H$11&amp;$F$44&amp;H$13&amp;$D54,'Costo SCyD'!$A$9:$A$597&amp;'Costo SCyD'!$B$9:$B$597&amp;'Costo SCyD'!$C$9:$C$597&amp;'Costo SCyD'!$D$9:$D$597,0),MATCH('Resultados Caso I'!$D$4,'Costo SCyD'!$O$2:$S$2,0))+IF($D$6="Sí",INDEX(costos.acceso,MATCH($D54,vel.SAIB,0),MATCH($D$4,years,0)),0)</f>
        <v>241.8395336834534</v>
      </c>
      <c r="I54" s="34">
        <f t="array" ref="I54">INDEX('Costo SCyD'!$O$9:$S$597,MATCH(I$11&amp;$F$44&amp;I$13&amp;$D54,'Costo SCyD'!$A$9:$A$597&amp;'Costo SCyD'!$B$9:$B$597&amp;'Costo SCyD'!$C$9:$C$597&amp;'Costo SCyD'!$D$9:$D$597,0),MATCH('Resultados Caso I'!$D$4,'Costo SCyD'!$O$2:$S$2,0))+IF($D$6="Sí",INDEX(costos.acceso,MATCH($D54,vel.SAIB,0),MATCH($D$4,years,0)),0)</f>
        <v>257.99826649523732</v>
      </c>
      <c r="K54" s="34">
        <f t="array" ref="K54">INDEX('Costo SCyD'!$O$9:$S$597,MATCH(K$11&amp;$F$44&amp;K$13&amp;$D54,'Costo SCyD'!$A$9:$A$597&amp;'Costo SCyD'!$B$9:$B$597&amp;'Costo SCyD'!$C$9:$C$597&amp;'Costo SCyD'!$D$9:$D$597,0),MATCH('Resultados Caso I'!$D$4,'Costo SCyD'!$O$2:$S$2,0))+IF($D$6="Sí",INDEX(costos.acceso,MATCH($D54,vel.SAIB,0),MATCH($D$4,years,0)),0)</f>
        <v>256.33238268889096</v>
      </c>
      <c r="L54" s="34">
        <f t="array" ref="L54">INDEX('Costo SCyD'!$O$9:$S$597,MATCH(L$11&amp;$F$44&amp;L$13&amp;$D54,'Costo SCyD'!$A$9:$A$597&amp;'Costo SCyD'!$B$9:$B$597&amp;'Costo SCyD'!$C$9:$C$597&amp;'Costo SCyD'!$D$9:$D$597,0),MATCH('Resultados Caso I'!$D$4,'Costo SCyD'!$O$2:$S$2,0))+IF($D$6="Sí",INDEX(costos.acceso,MATCH($D54,vel.SAIB,0),MATCH($D$4,years,0)),0)</f>
        <v>273.31473552007407</v>
      </c>
      <c r="M54" s="34">
        <f t="array" ref="M54">INDEX('Costo SCyD'!$O$9:$S$597,MATCH(M$11&amp;$F$44&amp;M$13&amp;$D54,'Costo SCyD'!$A$9:$A$597&amp;'Costo SCyD'!$B$9:$B$597&amp;'Costo SCyD'!$C$9:$C$597&amp;'Costo SCyD'!$D$9:$D$597,0),MATCH('Resultados Caso I'!$D$4,'Costo SCyD'!$O$2:$S$2,0))+IF($D$6="Sí",INDEX(costos.acceso,MATCH($D54,vel.SAIB,0),MATCH($D$4,years,0)),0)</f>
        <v>298.38565262336044</v>
      </c>
      <c r="N54" s="34">
        <f t="array" ref="N54">INDEX('Costo SCyD'!$O$9:$S$597,MATCH(N$11&amp;$F$44&amp;N$13&amp;$D54,'Costo SCyD'!$A$9:$A$597&amp;'Costo SCyD'!$B$9:$B$597&amp;'Costo SCyD'!$C$9:$C$597&amp;'Costo SCyD'!$D$9:$D$597,0),MATCH('Resultados Caso I'!$D$4,'Costo SCyD'!$O$2:$S$2,0))+IF($D$6="Sí",INDEX(costos.acceso,MATCH($D54,vel.SAIB,0),MATCH($D$4,years,0)),0)</f>
        <v>321.08577461230033</v>
      </c>
      <c r="O54" s="33"/>
      <c r="P54" s="34">
        <f t="array" ref="P54">INDEX('Costo SCyD'!$O$9:$S$597,MATCH(P$11&amp;$F$44&amp;P$13&amp;$D54,'Costo SCyD'!$A$9:$A$597&amp;'Costo SCyD'!$B$9:$B$597&amp;'Costo SCyD'!$C$9:$C$597&amp;'Costo SCyD'!$D$9:$D$597,0),MATCH('Resultados Caso I'!$D$4,'Costo SCyD'!$O$2:$S$2,0))+IF($D$6="Sí",INDEX(costos.acceso,MATCH($D54,vel.SAIB,0),MATCH($D$4,years,0)),0)</f>
        <v>308.16825196121187</v>
      </c>
      <c r="Q54" s="34">
        <f t="array" ref="Q54">INDEX('Costo SCyD'!$O$9:$S$597,MATCH(Q$11&amp;$F$44&amp;Q$13&amp;$D54,'Costo SCyD'!$A$9:$A$597&amp;'Costo SCyD'!$B$9:$B$597&amp;'Costo SCyD'!$C$9:$C$597&amp;'Costo SCyD'!$D$9:$D$597,0),MATCH('Resultados Caso I'!$D$4,'Costo SCyD'!$O$2:$S$2,0))+IF($D$6="Sí",INDEX(costos.acceso,MATCH($D54,vel.SAIB,0),MATCH($D$4,years,0)),0)</f>
        <v>330.86032744878707</v>
      </c>
      <c r="R54" s="34">
        <f t="array" ref="R54">INDEX('Costo SCyD'!$O$9:$S$597,MATCH(R$11&amp;$F$44&amp;R$13&amp;$D54,'Costo SCyD'!$A$9:$A$597&amp;'Costo SCyD'!$B$9:$B$597&amp;'Costo SCyD'!$C$9:$C$597&amp;'Costo SCyD'!$D$9:$D$597,0),MATCH('Resultados Caso I'!$D$4,'Costo SCyD'!$O$2:$S$2,0))+IF($D$6="Sí",INDEX(costos.acceso,MATCH($D54,vel.SAIB,0),MATCH($D$4,years,0)),0)</f>
        <v>364.36046427351943</v>
      </c>
      <c r="S54" s="34">
        <f t="array" ref="S54">INDEX('Costo SCyD'!$O$9:$S$597,MATCH(S$11&amp;$F$44&amp;S$13&amp;$D54,'Costo SCyD'!$A$9:$A$597&amp;'Costo SCyD'!$B$9:$B$597&amp;'Costo SCyD'!$C$9:$C$597&amp;'Costo SCyD'!$D$9:$D$597,0),MATCH('Resultados Caso I'!$D$4,'Costo SCyD'!$O$2:$S$2,0))+IF($D$6="Sí",INDEX(costos.acceso,MATCH($D54,vel.SAIB,0),MATCH($D$4,years,0)),0)</f>
        <v>394.69270897899605</v>
      </c>
    </row>
    <row r="55" spans="3:19">
      <c r="C55" s="10" t="str">
        <f t="shared" si="1"/>
        <v>50 Mbps</v>
      </c>
      <c r="D55" s="22">
        <v>50</v>
      </c>
      <c r="F55" s="34">
        <f t="array" ref="F55">INDEX('Costo SCyD'!$O$9:$S$597,MATCH(F$11&amp;$F$44&amp;F$13&amp;$D55,'Costo SCyD'!$A$9:$A$597&amp;'Costo SCyD'!$B$9:$B$597&amp;'Costo SCyD'!$C$9:$C$597&amp;'Costo SCyD'!$D$9:$D$597,0),MATCH('Resultados Caso I'!$D$4,'Costo SCyD'!$O$2:$S$2,0))+IF($D$6="Sí",INDEX(costos.acceso,MATCH($D55,vel.SAIB,0),MATCH($D$4,years,0)),0)</f>
        <v>224.48116548986513</v>
      </c>
      <c r="G55" s="34">
        <f t="array" ref="G55">INDEX('Costo SCyD'!$O$9:$S$597,MATCH(G$11&amp;$F$44&amp;G$13&amp;$D55,'Costo SCyD'!$A$9:$A$597&amp;'Costo SCyD'!$B$9:$B$597&amp;'Costo SCyD'!$C$9:$C$597&amp;'Costo SCyD'!$D$9:$D$597,0),MATCH('Resultados Caso I'!$D$4,'Costo SCyD'!$O$2:$S$2,0))+IF($D$6="Sí",INDEX(costos.acceso,MATCH($D55,vel.SAIB,0),MATCH($D$4,years,0)),0)</f>
        <v>237.95510572899678</v>
      </c>
      <c r="H55" s="34">
        <f t="array" ref="H55">INDEX('Costo SCyD'!$O$9:$S$597,MATCH(H$11&amp;$F$44&amp;H$13&amp;$D55,'Costo SCyD'!$A$9:$A$597&amp;'Costo SCyD'!$B$9:$B$597&amp;'Costo SCyD'!$C$9:$C$597&amp;'Costo SCyD'!$D$9:$D$597,0),MATCH('Resultados Caso I'!$D$4,'Costo SCyD'!$O$2:$S$2,0))+IF($D$6="Sí",INDEX(costos.acceso,MATCH($D55,vel.SAIB,0),MATCH($D$4,years,0)),0)</f>
        <v>257.84658025834631</v>
      </c>
      <c r="I55" s="34">
        <f t="array" ref="I55">INDEX('Costo SCyD'!$O$9:$S$597,MATCH(I$11&amp;$F$44&amp;I$13&amp;$D55,'Costo SCyD'!$A$9:$A$597&amp;'Costo SCyD'!$B$9:$B$597&amp;'Costo SCyD'!$C$9:$C$597&amp;'Costo SCyD'!$D$9:$D$597,0),MATCH('Resultados Caso I'!$D$4,'Costo SCyD'!$O$2:$S$2,0))+IF($D$6="Sí",INDEX(costos.acceso,MATCH($D55,vel.SAIB,0),MATCH($D$4,years,0)),0)</f>
        <v>275.85704618968367</v>
      </c>
      <c r="J55" s="9"/>
      <c r="K55" s="34">
        <f t="array" ref="K55">INDEX('Costo SCyD'!$O$9:$S$597,MATCH(K$11&amp;$F$44&amp;K$13&amp;$D55,'Costo SCyD'!$A$9:$A$597&amp;'Costo SCyD'!$B$9:$B$597&amp;'Costo SCyD'!$C$9:$C$597&amp;'Costo SCyD'!$D$9:$D$597,0),MATCH('Resultados Caso I'!$D$4,'Costo SCyD'!$O$2:$S$2,0))+IF($D$6="Sí",INDEX(costos.acceso,MATCH($D55,vel.SAIB,0),MATCH($D$4,years,0)),0)</f>
        <v>274.00025804365481</v>
      </c>
      <c r="L55" s="34">
        <f t="array" ref="L55">INDEX('Costo SCyD'!$O$9:$S$597,MATCH(L$11&amp;$F$44&amp;L$13&amp;$D55,'Costo SCyD'!$A$9:$A$597&amp;'Costo SCyD'!$B$9:$B$597&amp;'Costo SCyD'!$C$9:$C$597&amp;'Costo SCyD'!$D$9:$D$597,0),MATCH('Resultados Caso I'!$D$4,'Costo SCyD'!$O$2:$S$2,0))+IF($D$6="Sí",INDEX(costos.acceso,MATCH($D55,vel.SAIB,0),MATCH($D$4,years,0)),0)</f>
        <v>292.92872790961627</v>
      </c>
      <c r="M55" s="34">
        <f t="array" ref="M55">INDEX('Costo SCyD'!$O$9:$S$597,MATCH(M$11&amp;$F$44&amp;M$13&amp;$D55,'Costo SCyD'!$A$9:$A$597&amp;'Costo SCyD'!$B$9:$B$597&amp;'Costo SCyD'!$C$9:$C$597&amp;'Costo SCyD'!$D$9:$D$597,0),MATCH('Resultados Caso I'!$D$4,'Costo SCyD'!$O$2:$S$2,0))+IF($D$6="Sí",INDEX(costos.acceso,MATCH($D55,vel.SAIB,0),MATCH($D$4,years,0)),0)</f>
        <v>320.87268265010397</v>
      </c>
      <c r="N55" s="34">
        <f t="array" ref="N55">INDEX('Costo SCyD'!$O$9:$S$597,MATCH(N$11&amp;$F$44&amp;N$13&amp;$D55,'Costo SCyD'!$A$9:$A$597&amp;'Costo SCyD'!$B$9:$B$597&amp;'Costo SCyD'!$C$9:$C$597&amp;'Costo SCyD'!$D$9:$D$597,0),MATCH('Resultados Caso I'!$D$4,'Costo SCyD'!$O$2:$S$2,0))+IF($D$6="Sí",INDEX(costos.acceso,MATCH($D55,vel.SAIB,0),MATCH($D$4,years,0)),0)</f>
        <v>346.17415761606503</v>
      </c>
      <c r="O55" s="46"/>
      <c r="P55" s="34">
        <f t="array" ref="P55">INDEX('Costo SCyD'!$O$9:$S$597,MATCH(P$11&amp;$F$44&amp;P$13&amp;$D55,'Costo SCyD'!$A$9:$A$597&amp;'Costo SCyD'!$B$9:$B$597&amp;'Costo SCyD'!$C$9:$C$597&amp;'Costo SCyD'!$D$9:$D$597,0),MATCH('Resultados Caso I'!$D$4,'Costo SCyD'!$O$2:$S$2,0))+IF($D$6="Sí",INDEX(costos.acceso,MATCH($D55,vel.SAIB,0),MATCH($D$4,years,0)),0)</f>
        <v>331.77633296393361</v>
      </c>
      <c r="Q55" s="34">
        <f t="array" ref="Q55">INDEX('Costo SCyD'!$O$9:$S$597,MATCH(Q$11&amp;$F$44&amp;Q$13&amp;$D55,'Costo SCyD'!$A$9:$A$597&amp;'Costo SCyD'!$B$9:$B$597&amp;'Costo SCyD'!$C$9:$C$597&amp;'Costo SCyD'!$D$9:$D$597,0),MATCH('Resultados Caso I'!$D$4,'Costo SCyD'!$O$2:$S$2,0))+IF($D$6="Sí",INDEX(costos.acceso,MATCH($D55,vel.SAIB,0),MATCH($D$4,years,0)),0)</f>
        <v>357.0688393281867</v>
      </c>
      <c r="R55" s="34">
        <f t="array" ref="R55">INDEX('Costo SCyD'!$O$9:$S$597,MATCH(R$11&amp;$F$44&amp;R$13&amp;$D55,'Costo SCyD'!$A$9:$A$597&amp;'Costo SCyD'!$B$9:$B$597&amp;'Costo SCyD'!$C$9:$C$597&amp;'Costo SCyD'!$D$9:$D$597,0),MATCH('Resultados Caso I'!$D$4,'Costo SCyD'!$O$2:$S$2,0))+IF($D$6="Sí",INDEX(costos.acceso,MATCH($D55,vel.SAIB,0),MATCH($D$4,years,0)),0)</f>
        <v>394.40797229144613</v>
      </c>
      <c r="S55" s="34">
        <f t="array" ref="S55">INDEX('Costo SCyD'!$O$9:$S$597,MATCH(S$11&amp;$F$44&amp;S$13&amp;$D55,'Costo SCyD'!$A$9:$A$597&amp;'Costo SCyD'!$B$9:$B$597&amp;'Costo SCyD'!$C$9:$C$597&amp;'Costo SCyD'!$D$9:$D$597,0),MATCH('Resultados Caso I'!$D$4,'Costo SCyD'!$O$2:$S$2,0))+IF($D$6="Sí",INDEX(costos.acceso,MATCH($D55,vel.SAIB,0),MATCH($D$4,years,0)),0)</f>
        <v>428.21618400286087</v>
      </c>
    </row>
    <row r="56" spans="3:19">
      <c r="C56" s="10" t="str">
        <f t="shared" si="1"/>
        <v>60 Mbps</v>
      </c>
      <c r="D56" s="22">
        <v>60</v>
      </c>
      <c r="F56" s="34">
        <f t="array" ref="F56">INDEX('Costo SCyD'!$O$9:$S$597,MATCH(F$11&amp;$F$44&amp;F$13&amp;$D56,'Costo SCyD'!$A$9:$A$597&amp;'Costo SCyD'!$B$9:$B$597&amp;'Costo SCyD'!$C$9:$C$597&amp;'Costo SCyD'!$D$9:$D$597,0),MATCH('Resultados Caso I'!$D$4,'Costo SCyD'!$O$2:$S$2,0))+IF($D$6="Sí",INDEX(costos.acceso,MATCH($D56,vel.SAIB,0),MATCH($D$4,years,0)),0)</f>
        <v>235.81962645438648</v>
      </c>
      <c r="G56" s="34">
        <f t="array" ref="G56">INDEX('Costo SCyD'!$O$9:$S$597,MATCH(G$11&amp;$F$44&amp;G$13&amp;$D56,'Costo SCyD'!$A$9:$A$597&amp;'Costo SCyD'!$B$9:$B$597&amp;'Costo SCyD'!$C$9:$C$597&amp;'Costo SCyD'!$D$9:$D$597,0),MATCH('Resultados Caso I'!$D$4,'Costo SCyD'!$O$2:$S$2,0))+IF($D$6="Sí",INDEX(costos.acceso,MATCH($D56,vel.SAIB,0),MATCH($D$4,years,0)),0)</f>
        <v>250.54249853099992</v>
      </c>
      <c r="H56" s="34">
        <f t="array" ref="H56">INDEX('Costo SCyD'!$O$9:$S$597,MATCH(H$11&amp;$F$44&amp;H$13&amp;$D56,'Costo SCyD'!$A$9:$A$597&amp;'Costo SCyD'!$B$9:$B$597&amp;'Costo SCyD'!$C$9:$C$597&amp;'Costo SCyD'!$D$9:$D$597,0),MATCH('Resultados Caso I'!$D$4,'Costo SCyD'!$O$2:$S$2,0))+IF($D$6="Sí",INDEX(costos.acceso,MATCH($D56,vel.SAIB,0),MATCH($D$4,years,0)),0)</f>
        <v>272.27776154339546</v>
      </c>
      <c r="I56" s="34">
        <f t="array" ref="I56">INDEX('Costo SCyD'!$O$9:$S$597,MATCH(I$11&amp;$F$44&amp;I$13&amp;$D56,'Costo SCyD'!$A$9:$A$597&amp;'Costo SCyD'!$B$9:$B$597&amp;'Costo SCyD'!$C$9:$C$597&amp;'Costo SCyD'!$D$9:$D$597,0),MATCH('Resultados Caso I'!$D$4,'Costo SCyD'!$O$2:$S$2,0))+IF($D$6="Sí",INDEX(costos.acceso,MATCH($D56,vel.SAIB,0),MATCH($D$4,years,0)),0)</f>
        <v>291.95766075930396</v>
      </c>
      <c r="J56" s="9"/>
      <c r="K56" s="34">
        <f t="array" ref="K56">INDEX('Costo SCyD'!$O$9:$S$597,MATCH(K$11&amp;$F$44&amp;K$13&amp;$D56,'Costo SCyD'!$A$9:$A$597&amp;'Costo SCyD'!$B$9:$B$597&amp;'Costo SCyD'!$C$9:$C$597&amp;'Costo SCyD'!$D$9:$D$597,0),MATCH('Resultados Caso I'!$D$4,'Costo SCyD'!$O$2:$S$2,0))+IF($D$6="Sí",INDEX(costos.acceso,MATCH($D56,vel.SAIB,0),MATCH($D$4,years,0)),0)</f>
        <v>289.92876246658625</v>
      </c>
      <c r="L56" s="34">
        <f t="array" ref="L56">INDEX('Costo SCyD'!$O$9:$S$597,MATCH(L$11&amp;$F$44&amp;L$13&amp;$D56,'Costo SCyD'!$A$9:$A$597&amp;'Costo SCyD'!$B$9:$B$597&amp;'Costo SCyD'!$C$9:$C$597&amp;'Costo SCyD'!$D$9:$D$597,0),MATCH('Resultados Caso I'!$D$4,'Costo SCyD'!$O$2:$S$2,0))+IF($D$6="Sí",INDEX(costos.acceso,MATCH($D56,vel.SAIB,0),MATCH($D$4,years,0)),0)</f>
        <v>310.61175760361544</v>
      </c>
      <c r="M56" s="34">
        <f t="array" ref="M56">INDEX('Costo SCyD'!$O$9:$S$597,MATCH(M$11&amp;$F$44&amp;M$13&amp;$D56,'Costo SCyD'!$A$9:$A$597&amp;'Costo SCyD'!$B$9:$B$597&amp;'Costo SCyD'!$C$9:$C$597&amp;'Costo SCyD'!$D$9:$D$597,0),MATCH('Resultados Caso I'!$D$4,'Costo SCyD'!$O$2:$S$2,0))+IF($D$6="Sí",INDEX(costos.acceso,MATCH($D56,vel.SAIB,0),MATCH($D$4,years,0)),0)</f>
        <v>341.1459045314773</v>
      </c>
      <c r="N56" s="34">
        <f t="array" ref="N56">INDEX('Costo SCyD'!$O$9:$S$597,MATCH(N$11&amp;$F$44&amp;N$13&amp;$D56,'Costo SCyD'!$A$9:$A$597&amp;'Costo SCyD'!$B$9:$B$597&amp;'Costo SCyD'!$C$9:$C$597&amp;'Costo SCyD'!$D$9:$D$597,0),MATCH('Resultados Caso I'!$D$4,'Costo SCyD'!$O$2:$S$2,0))+IF($D$6="Sí",INDEX(costos.acceso,MATCH($D56,vel.SAIB,0),MATCH($D$4,years,0)),0)</f>
        <v>368.79263389662765</v>
      </c>
      <c r="O56" s="46"/>
      <c r="P56" s="34">
        <f t="array" ref="P56">INDEX('Costo SCyD'!$O$9:$S$597,MATCH(P$11&amp;$F$44&amp;P$13&amp;$D56,'Costo SCyD'!$A$9:$A$597&amp;'Costo SCyD'!$B$9:$B$597&amp;'Costo SCyD'!$C$9:$C$597&amp;'Costo SCyD'!$D$9:$D$597,0),MATCH('Resultados Caso I'!$D$4,'Costo SCyD'!$O$2:$S$2,0))+IF($D$6="Sí",INDEX(costos.acceso,MATCH($D56,vel.SAIB,0),MATCH($D$4,years,0)),0)</f>
        <v>353.06024034487302</v>
      </c>
      <c r="Q56" s="34">
        <f t="array" ref="Q56">INDEX('Costo SCyD'!$O$9:$S$597,MATCH(Q$11&amp;$F$44&amp;Q$13&amp;$D56,'Costo SCyD'!$A$9:$A$597&amp;'Costo SCyD'!$B$9:$B$597&amp;'Costo SCyD'!$C$9:$C$597&amp;'Costo SCyD'!$D$9:$D$597,0),MATCH('Resultados Caso I'!$D$4,'Costo SCyD'!$O$2:$S$2,0))+IF($D$6="Sí",INDEX(costos.acceso,MATCH($D56,vel.SAIB,0),MATCH($D$4,years,0)),0)</f>
        <v>380.69716978711216</v>
      </c>
      <c r="R56" s="34">
        <f t="array" ref="R56">INDEX('Costo SCyD'!$O$9:$S$597,MATCH(R$11&amp;$F$44&amp;R$13&amp;$D56,'Costo SCyD'!$A$9:$A$597&amp;'Costo SCyD'!$B$9:$B$597&amp;'Costo SCyD'!$C$9:$C$597&amp;'Costo SCyD'!$D$9:$D$597,0),MATCH('Resultados Caso I'!$D$4,'Costo SCyD'!$O$2:$S$2,0))+IF($D$6="Sí",INDEX(costos.acceso,MATCH($D56,vel.SAIB,0),MATCH($D$4,years,0)),0)</f>
        <v>421.49735654118058</v>
      </c>
      <c r="S56" s="34">
        <f t="array" ref="S56">INDEX('Costo SCyD'!$O$9:$S$597,MATCH(S$11&amp;$F$44&amp;S$13&amp;$D56,'Costo SCyD'!$A$9:$A$597&amp;'Costo SCyD'!$B$9:$B$597&amp;'Costo SCyD'!$C$9:$C$597&amp;'Costo SCyD'!$D$9:$D$597,0),MATCH('Resultados Caso I'!$D$4,'Costo SCyD'!$O$2:$S$2,0))+IF($D$6="Sí",INDEX(costos.acceso,MATCH($D56,vel.SAIB,0),MATCH($D$4,years,0)),0)</f>
        <v>458.43933248379483</v>
      </c>
    </row>
    <row r="57" spans="3:19">
      <c r="C57" s="10" t="str">
        <f t="shared" si="1"/>
        <v>70 Mbps</v>
      </c>
      <c r="D57" s="22">
        <v>70</v>
      </c>
      <c r="F57" s="34">
        <f t="array" ref="F57">INDEX('Costo SCyD'!$O$9:$S$597,MATCH(F$11&amp;$F$44&amp;F$13&amp;$D57,'Costo SCyD'!$A$9:$A$597&amp;'Costo SCyD'!$B$9:$B$597&amp;'Costo SCyD'!$C$9:$C$597&amp;'Costo SCyD'!$D$9:$D$597,0),MATCH('Resultados Caso I'!$D$4,'Costo SCyD'!$O$2:$S$2,0))+IF($D$6="Sí",INDEX(costos.acceso,MATCH($D57,vel.SAIB,0),MATCH($D$4,years,0)),0)</f>
        <v>246.22229393803462</v>
      </c>
      <c r="G57" s="34">
        <f t="array" ref="G57">INDEX('Costo SCyD'!$O$9:$S$597,MATCH(G$11&amp;$F$44&amp;G$13&amp;$D57,'Costo SCyD'!$A$9:$A$597&amp;'Costo SCyD'!$B$9:$B$597&amp;'Costo SCyD'!$C$9:$C$597&amp;'Costo SCyD'!$D$9:$D$597,0),MATCH('Resultados Caso I'!$D$4,'Costo SCyD'!$O$2:$S$2,0))+IF($D$6="Sí",INDEX(costos.acceso,MATCH($D57,vel.SAIB,0),MATCH($D$4,years,0)),0)</f>
        <v>262.09102017031506</v>
      </c>
      <c r="H57" s="34">
        <f t="array" ref="H57">INDEX('Costo SCyD'!$O$9:$S$597,MATCH(H$11&amp;$F$44&amp;H$13&amp;$D57,'Costo SCyD'!$A$9:$A$597&amp;'Costo SCyD'!$B$9:$B$597&amp;'Costo SCyD'!$C$9:$C$597&amp;'Costo SCyD'!$D$9:$D$597,0),MATCH('Resultados Caso I'!$D$4,'Costo SCyD'!$O$2:$S$2,0))+IF($D$6="Sí",INDEX(costos.acceso,MATCH($D57,vel.SAIB,0),MATCH($D$4,years,0)),0)</f>
        <v>285.51789887546863</v>
      </c>
      <c r="I57" s="34">
        <f t="array" ref="I57">INDEX('Costo SCyD'!$O$9:$S$597,MATCH(I$11&amp;$F$44&amp;I$13&amp;$D57,'Costo SCyD'!$A$9:$A$597&amp;'Costo SCyD'!$B$9:$B$597&amp;'Costo SCyD'!$C$9:$C$597&amp;'Costo SCyD'!$D$9:$D$597,0),MATCH('Resultados Caso I'!$D$4,'Costo SCyD'!$O$2:$S$2,0))+IF($D$6="Sí",INDEX(costos.acceso,MATCH($D57,vel.SAIB,0),MATCH($D$4,years,0)),0)</f>
        <v>306.72944858608435</v>
      </c>
      <c r="J57" s="9"/>
      <c r="K57" s="34">
        <f t="array" ref="K57">INDEX('Costo SCyD'!$O$9:$S$597,MATCH(K$11&amp;$F$44&amp;K$13&amp;$D57,'Costo SCyD'!$A$9:$A$597&amp;'Costo SCyD'!$B$9:$B$597&amp;'Costo SCyD'!$C$9:$C$597&amp;'Costo SCyD'!$D$9:$D$597,0),MATCH('Resultados Caso I'!$D$4,'Costo SCyD'!$O$2:$S$2,0))+IF($D$6="Sí",INDEX(costos.acceso,MATCH($D57,vel.SAIB,0),MATCH($D$4,years,0)),0)</f>
        <v>304.54264485697905</v>
      </c>
      <c r="L57" s="34">
        <f t="array" ref="L57">INDEX('Costo SCyD'!$O$9:$S$597,MATCH(L$11&amp;$F$44&amp;L$13&amp;$D57,'Costo SCyD'!$A$9:$A$597&amp;'Costo SCyD'!$B$9:$B$597&amp;'Costo SCyD'!$C$9:$C$597&amp;'Costo SCyD'!$D$9:$D$597,0),MATCH('Resultados Caso I'!$D$4,'Costo SCyD'!$O$2:$S$2,0))+IF($D$6="Sí",INDEX(costos.acceso,MATCH($D57,vel.SAIB,0),MATCH($D$4,years,0)),0)</f>
        <v>326.83535960619253</v>
      </c>
      <c r="M57" s="34">
        <f t="array" ref="M57">INDEX('Costo SCyD'!$O$9:$S$597,MATCH(M$11&amp;$F$44&amp;M$13&amp;$D57,'Costo SCyD'!$A$9:$A$597&amp;'Costo SCyD'!$B$9:$B$597&amp;'Costo SCyD'!$C$9:$C$597&amp;'Costo SCyD'!$D$9:$D$597,0),MATCH('Resultados Caso I'!$D$4,'Costo SCyD'!$O$2:$S$2,0))+IF($D$6="Sí",INDEX(costos.acceso,MATCH($D57,vel.SAIB,0),MATCH($D$4,years,0)),0)</f>
        <v>359.74592323895882</v>
      </c>
      <c r="N57" s="34">
        <f t="array" ref="N57">INDEX('Costo SCyD'!$O$9:$S$597,MATCH(N$11&amp;$F$44&amp;N$13&amp;$D57,'Costo SCyD'!$A$9:$A$597&amp;'Costo SCyD'!$B$9:$B$597&amp;'Costo SCyD'!$C$9:$C$597&amp;'Costo SCyD'!$D$9:$D$597,0),MATCH('Resultados Caso I'!$D$4,'Costo SCyD'!$O$2:$S$2,0))+IF($D$6="Sí",INDEX(costos.acceso,MATCH($D57,vel.SAIB,0),MATCH($D$4,years,0)),0)</f>
        <v>389.54434689098537</v>
      </c>
      <c r="O57" s="46"/>
      <c r="P57" s="34">
        <f t="array" ref="P57">INDEX('Costo SCyD'!$O$9:$S$597,MATCH(P$11&amp;$F$44&amp;P$13&amp;$D57,'Costo SCyD'!$A$9:$A$597&amp;'Costo SCyD'!$B$9:$B$597&amp;'Costo SCyD'!$C$9:$C$597&amp;'Costo SCyD'!$D$9:$D$597,0),MATCH('Resultados Caso I'!$D$4,'Costo SCyD'!$O$2:$S$2,0))+IF($D$6="Sí",INDEX(costos.acceso,MATCH($D57,vel.SAIB,0),MATCH($D$4,years,0)),0)</f>
        <v>372.58752997699145</v>
      </c>
      <c r="Q57" s="34">
        <f t="array" ref="Q57">INDEX('Costo SCyD'!$O$9:$S$597,MATCH(Q$11&amp;$F$44&amp;Q$13&amp;$D57,'Costo SCyD'!$A$9:$A$597&amp;'Costo SCyD'!$B$9:$B$597&amp;'Costo SCyD'!$C$9:$C$597&amp;'Costo SCyD'!$D$9:$D$597,0),MATCH('Resultados Caso I'!$D$4,'Costo SCyD'!$O$2:$S$2,0))+IF($D$6="Sí",INDEX(costos.acceso,MATCH($D57,vel.SAIB,0),MATCH($D$4,years,0)),0)</f>
        <v>402.37539099606391</v>
      </c>
      <c r="R57" s="34">
        <f t="array" ref="R57">INDEX('Costo SCyD'!$O$9:$S$597,MATCH(R$11&amp;$F$44&amp;R$13&amp;$D57,'Costo SCyD'!$A$9:$A$597&amp;'Costo SCyD'!$B$9:$B$597&amp;'Costo SCyD'!$C$9:$C$597&amp;'Costo SCyD'!$D$9:$D$597,0),MATCH('Resultados Caso I'!$D$4,'Costo SCyD'!$O$2:$S$2,0))+IF($D$6="Sí",INDEX(costos.acceso,MATCH($D57,vel.SAIB,0),MATCH($D$4,years,0)),0)</f>
        <v>446.35098152331318</v>
      </c>
      <c r="S57" s="34">
        <f t="array" ref="S57">INDEX('Costo SCyD'!$O$9:$S$597,MATCH(S$11&amp;$F$44&amp;S$13&amp;$D57,'Costo SCyD'!$A$9:$A$597&amp;'Costo SCyD'!$B$9:$B$597&amp;'Costo SCyD'!$C$9:$C$597&amp;'Costo SCyD'!$D$9:$D$597,0),MATCH('Resultados Caso I'!$D$4,'Costo SCyD'!$O$2:$S$2,0))+IF($D$6="Sí",INDEX(costos.acceso,MATCH($D57,vel.SAIB,0),MATCH($D$4,years,0)),0)</f>
        <v>486.16808376140301</v>
      </c>
    </row>
    <row r="58" spans="3:19">
      <c r="C58" s="10" t="str">
        <f t="shared" si="1"/>
        <v>80 Mbps</v>
      </c>
      <c r="D58" s="22">
        <v>80</v>
      </c>
      <c r="F58" s="34">
        <f t="array" ref="F58">INDEX('Costo SCyD'!$O$9:$S$597,MATCH(F$11&amp;$F$44&amp;F$13&amp;$D58,'Costo SCyD'!$A$9:$A$597&amp;'Costo SCyD'!$B$9:$B$597&amp;'Costo SCyD'!$C$9:$C$597&amp;'Costo SCyD'!$D$9:$D$597,0),MATCH('Resultados Caso I'!$D$4,'Costo SCyD'!$O$2:$S$2,0))+IF($D$6="Sí",INDEX(costos.acceso,MATCH($D58,vel.SAIB,0),MATCH($D$4,years,0)),0)</f>
        <v>255.88569235412547</v>
      </c>
      <c r="G58" s="34">
        <f t="array" ref="G58">INDEX('Costo SCyD'!$O$9:$S$597,MATCH(G$11&amp;$F$44&amp;G$13&amp;$D58,'Costo SCyD'!$A$9:$A$597&amp;'Costo SCyD'!$B$9:$B$597&amp;'Costo SCyD'!$C$9:$C$597&amp;'Costo SCyD'!$D$9:$D$597,0),MATCH('Resultados Caso I'!$D$4,'Costo SCyD'!$O$2:$S$2,0))+IF($D$6="Sí",INDEX(costos.acceso,MATCH($D58,vel.SAIB,0),MATCH($D$4,years,0)),0)</f>
        <v>272.81884223066334</v>
      </c>
      <c r="H58" s="34">
        <f t="array" ref="H58">INDEX('Costo SCyD'!$O$9:$S$597,MATCH(H$11&amp;$F$44&amp;H$13&amp;$D58,'Costo SCyD'!$A$9:$A$597&amp;'Costo SCyD'!$B$9:$B$597&amp;'Costo SCyD'!$C$9:$C$597&amp;'Costo SCyD'!$D$9:$D$597,0),MATCH('Resultados Caso I'!$D$4,'Costo SCyD'!$O$2:$S$2,0))+IF($D$6="Sí",INDEX(costos.acceso,MATCH($D58,vel.SAIB,0),MATCH($D$4,years,0)),0)</f>
        <v>297.81712138976081</v>
      </c>
      <c r="I58" s="34">
        <f t="array" ref="I58">INDEX('Costo SCyD'!$O$9:$S$597,MATCH(I$11&amp;$F$44&amp;I$13&amp;$D58,'Costo SCyD'!$A$9:$A$597&amp;'Costo SCyD'!$B$9:$B$597&amp;'Costo SCyD'!$C$9:$C$597&amp;'Costo SCyD'!$D$9:$D$597,0),MATCH('Resultados Caso I'!$D$4,'Costo SCyD'!$O$2:$S$2,0))+IF($D$6="Sí",INDEX(costos.acceso,MATCH($D58,vel.SAIB,0),MATCH($D$4,years,0)),0)</f>
        <v>320.4514743369333</v>
      </c>
      <c r="J58" s="9"/>
      <c r="K58" s="34">
        <f t="array" ref="K58">INDEX('Costo SCyD'!$O$9:$S$597,MATCH(K$11&amp;$F$44&amp;K$13&amp;$D58,'Costo SCyD'!$A$9:$A$597&amp;'Costo SCyD'!$B$9:$B$597&amp;'Costo SCyD'!$C$9:$C$597&amp;'Costo SCyD'!$D$9:$D$597,0),MATCH('Resultados Caso I'!$D$4,'Costo SCyD'!$O$2:$S$2,0))+IF($D$6="Sí",INDEX(costos.acceso,MATCH($D58,vel.SAIB,0),MATCH($D$4,years,0)),0)</f>
        <v>318.1179867744479</v>
      </c>
      <c r="L58" s="34">
        <f t="array" ref="L58">INDEX('Costo SCyD'!$O$9:$S$597,MATCH(L$11&amp;$F$44&amp;L$13&amp;$D58,'Costo SCyD'!$A$9:$A$597&amp;'Costo SCyD'!$B$9:$B$597&amp;'Costo SCyD'!$C$9:$C$597&amp;'Costo SCyD'!$D$9:$D$597,0),MATCH('Resultados Caso I'!$D$4,'Costo SCyD'!$O$2:$S$2,0))+IF($D$6="Sí",INDEX(costos.acceso,MATCH($D58,vel.SAIB,0),MATCH($D$4,years,0)),0)</f>
        <v>341.90602586957397</v>
      </c>
      <c r="M58" s="34">
        <f t="array" ref="M58">INDEX('Costo SCyD'!$O$9:$S$597,MATCH(M$11&amp;$F$44&amp;M$13&amp;$D58,'Costo SCyD'!$A$9:$A$597&amp;'Costo SCyD'!$B$9:$B$597&amp;'Costo SCyD'!$C$9:$C$597&amp;'Costo SCyD'!$D$9:$D$597,0),MATCH('Resultados Caso I'!$D$4,'Costo SCyD'!$O$2:$S$2,0))+IF($D$6="Sí",INDEX(costos.acceso,MATCH($D58,vel.SAIB,0),MATCH($D$4,years,0)),0)</f>
        <v>377.02412535391335</v>
      </c>
      <c r="N58" s="34">
        <f t="array" ref="N58">INDEX('Costo SCyD'!$O$9:$S$597,MATCH(N$11&amp;$F$44&amp;N$13&amp;$D58,'Costo SCyD'!$A$9:$A$597&amp;'Costo SCyD'!$B$9:$B$597&amp;'Costo SCyD'!$C$9:$C$597&amp;'Costo SCyD'!$D$9:$D$597,0),MATCH('Resultados Caso I'!$D$4,'Costo SCyD'!$O$2:$S$2,0))+IF($D$6="Sí",INDEX(costos.acceso,MATCH($D58,vel.SAIB,0),MATCH($D$4,years,0)),0)</f>
        <v>408.8213324137912</v>
      </c>
      <c r="P58" s="34">
        <f t="array" ref="P58">INDEX('Costo SCyD'!$O$9:$S$597,MATCH(P$11&amp;$F$44&amp;P$13&amp;$D58,'Costo SCyD'!$A$9:$A$597&amp;'Costo SCyD'!$B$9:$B$597&amp;'Costo SCyD'!$C$9:$C$597&amp;'Costo SCyD'!$D$9:$D$597,0),MATCH('Resultados Caso I'!$D$4,'Costo SCyD'!$O$2:$S$2,0))+IF($D$6="Sí",INDEX(costos.acceso,MATCH($D58,vel.SAIB,0),MATCH($D$4,years,0)),0)</f>
        <v>390.7271061960887</v>
      </c>
      <c r="Q58" s="34">
        <f t="array" ref="Q58">INDEX('Costo SCyD'!$O$9:$S$597,MATCH(Q$11&amp;$F$44&amp;Q$13&amp;$D58,'Costo SCyD'!$A$9:$A$597&amp;'Costo SCyD'!$B$9:$B$597&amp;'Costo SCyD'!$C$9:$C$597&amp;'Costo SCyD'!$D$9:$D$597,0),MATCH('Resultados Caso I'!$D$4,'Costo SCyD'!$O$2:$S$2,0))+IF($D$6="Sí",INDEX(costos.acceso,MATCH($D58,vel.SAIB,0),MATCH($D$4,years,0)),0)</f>
        <v>422.51304211521563</v>
      </c>
      <c r="R58" s="34">
        <f t="array" ref="R58">INDEX('Costo SCyD'!$O$9:$S$597,MATCH(R$11&amp;$F$44&amp;R$13&amp;$D58,'Costo SCyD'!$A$9:$A$597&amp;'Costo SCyD'!$B$9:$B$597&amp;'Costo SCyD'!$C$9:$C$597&amp;'Costo SCyD'!$D$9:$D$597,0),MATCH('Resultados Caso I'!$D$4,'Costo SCyD'!$O$2:$S$2,0))+IF($D$6="Sí",INDEX(costos.acceso,MATCH($D58,vel.SAIB,0),MATCH($D$4,years,0)),0)</f>
        <v>469.43837527726885</v>
      </c>
      <c r="S58" s="34">
        <f t="array" ref="S58">INDEX('Costo SCyD'!$O$9:$S$597,MATCH(S$11&amp;$F$44&amp;S$13&amp;$D58,'Costo SCyD'!$A$9:$A$597&amp;'Costo SCyD'!$B$9:$B$597&amp;'Costo SCyD'!$C$9:$C$597&amp;'Costo SCyD'!$D$9:$D$597,0),MATCH('Resultados Caso I'!$D$4,'Costo SCyD'!$O$2:$S$2,0))+IF($D$6="Sí",INDEX(costos.acceso,MATCH($D58,vel.SAIB,0),MATCH($D$4,years,0)),0)</f>
        <v>511.92628199252113</v>
      </c>
    </row>
    <row r="59" spans="3:19">
      <c r="C59" s="10" t="str">
        <f t="shared" si="1"/>
        <v>100 Mbps</v>
      </c>
      <c r="D59" s="22">
        <v>100</v>
      </c>
      <c r="F59" s="34">
        <f t="array" ref="F59">INDEX('Costo SCyD'!$O$9:$S$597,MATCH(F$11&amp;$F$44&amp;F$13&amp;$D59,'Costo SCyD'!$A$9:$A$597&amp;'Costo SCyD'!$B$9:$B$597&amp;'Costo SCyD'!$C$9:$C$597&amp;'Costo SCyD'!$D$9:$D$597,0),MATCH('Resultados Caso I'!$D$4,'Costo SCyD'!$O$2:$S$2,0))+IF($D$6="Sí",INDEX(costos.acceso,MATCH($D59,vel.SAIB,0),MATCH($D$4,years,0)),0)</f>
        <v>273.50237859049088</v>
      </c>
      <c r="G59" s="34">
        <f t="array" ref="G59">INDEX('Costo SCyD'!$O$9:$S$597,MATCH(G$11&amp;$F$44&amp;G$13&amp;$D59,'Costo SCyD'!$A$9:$A$597&amp;'Costo SCyD'!$B$9:$B$597&amp;'Costo SCyD'!$C$9:$C$597&amp;'Costo SCyD'!$D$9:$D$597,0),MATCH('Resultados Caso I'!$D$4,'Costo SCyD'!$O$2:$S$2,0))+IF($D$6="Sí",INDEX(costos.acceso,MATCH($D59,vel.SAIB,0),MATCH($D$4,years,0)),0)</f>
        <v>292.37600701878011</v>
      </c>
      <c r="H59" s="34">
        <f t="array" ref="H59">INDEX('Costo SCyD'!$O$9:$S$597,MATCH(H$11&amp;$F$44&amp;H$13&amp;$D59,'Costo SCyD'!$A$9:$A$597&amp;'Costo SCyD'!$B$9:$B$597&amp;'Costo SCyD'!$C$9:$C$597&amp;'Costo SCyD'!$D$9:$D$597,0),MATCH('Resultados Caso I'!$D$4,'Costo SCyD'!$O$2:$S$2,0))+IF($D$6="Sí",INDEX(costos.acceso,MATCH($D59,vel.SAIB,0),MATCH($D$4,years,0)),0)</f>
        <v>320.23899976587552</v>
      </c>
      <c r="I59" s="34">
        <f t="array" ref="I59">INDEX('Costo SCyD'!$O$9:$S$597,MATCH(I$11&amp;$F$44&amp;I$13&amp;$D59,'Costo SCyD'!$A$9:$A$597&amp;'Costo SCyD'!$B$9:$B$597&amp;'Costo SCyD'!$C$9:$C$597&amp;'Costo SCyD'!$D$9:$D$597,0),MATCH('Resultados Caso I'!$D$4,'Costo SCyD'!$O$2:$S$2,0))+IF($D$6="Sí",INDEX(costos.acceso,MATCH($D59,vel.SAIB,0),MATCH($D$4,years,0)),0)</f>
        <v>345.46716879257229</v>
      </c>
      <c r="J59" s="9"/>
      <c r="K59" s="34">
        <f t="array" ref="K59">INDEX('Costo SCyD'!$O$9:$S$597,MATCH(K$11&amp;$F$44&amp;K$13&amp;$D59,'Costo SCyD'!$A$9:$A$597&amp;'Costo SCyD'!$B$9:$B$597&amp;'Costo SCyD'!$C$9:$C$597&amp;'Costo SCyD'!$D$9:$D$597,0),MATCH('Resultados Caso I'!$D$4,'Costo SCyD'!$O$2:$S$2,0))+IF($D$6="Sí",INDEX(costos.acceso,MATCH($D59,vel.SAIB,0),MATCH($D$4,years,0)),0)</f>
        <v>342.86627188222207</v>
      </c>
      <c r="L59" s="34">
        <f t="array" ref="L59">INDEX('Costo SCyD'!$O$9:$S$597,MATCH(L$11&amp;$F$44&amp;L$13&amp;$D59,'Costo SCyD'!$A$9:$A$597&amp;'Costo SCyD'!$B$9:$B$597&amp;'Costo SCyD'!$C$9:$C$597&amp;'Costo SCyD'!$D$9:$D$597,0),MATCH('Resultados Caso I'!$D$4,'Costo SCyD'!$O$2:$S$2,0))+IF($D$6="Sí",INDEX(costos.acceso,MATCH($D59,vel.SAIB,0),MATCH($D$4,years,0)),0)</f>
        <v>369.38033537262459</v>
      </c>
      <c r="M59" s="34">
        <f t="array" ref="M59">INDEX('Costo SCyD'!$O$9:$S$597,MATCH(M$11&amp;$F$44&amp;M$13&amp;$D59,'Costo SCyD'!$A$9:$A$597&amp;'Costo SCyD'!$B$9:$B$597&amp;'Costo SCyD'!$C$9:$C$597&amp;'Costo SCyD'!$D$9:$D$597,0),MATCH('Resultados Caso I'!$D$4,'Costo SCyD'!$O$2:$S$2,0))+IF($D$6="Sí",INDEX(costos.acceso,MATCH($D59,vel.SAIB,0),MATCH($D$4,years,0)),0)</f>
        <v>408.5228437427586</v>
      </c>
      <c r="N59" s="34">
        <f t="array" ref="N59">INDEX('Costo SCyD'!$O$9:$S$597,MATCH(N$11&amp;$F$44&amp;N$13&amp;$D59,'Costo SCyD'!$A$9:$A$597&amp;'Costo SCyD'!$B$9:$B$597&amp;'Costo SCyD'!$C$9:$C$597&amp;'Costo SCyD'!$D$9:$D$597,0),MATCH('Resultados Caso I'!$D$4,'Costo SCyD'!$O$2:$S$2,0))+IF($D$6="Sí",INDEX(costos.acceso,MATCH($D59,vel.SAIB,0),MATCH($D$4,years,0)),0)</f>
        <v>443.96389726683054</v>
      </c>
      <c r="O59" s="46"/>
      <c r="P59" s="34">
        <f t="array" ref="P59">INDEX('Costo SCyD'!$O$9:$S$597,MATCH(P$11&amp;$F$44&amp;P$13&amp;$D59,'Costo SCyD'!$A$9:$A$597&amp;'Costo SCyD'!$B$9:$B$597&amp;'Costo SCyD'!$C$9:$C$597&amp;'Costo SCyD'!$D$9:$D$597,0),MATCH('Resultados Caso I'!$D$4,'Costo SCyD'!$O$2:$S$2,0))+IF($D$6="Sí",INDEX(costos.acceso,MATCH($D59,vel.SAIB,0),MATCH($D$4,years,0)),0)</f>
        <v>423.79613729185354</v>
      </c>
      <c r="Q59" s="34">
        <f t="array" ref="Q59">INDEX('Costo SCyD'!$O$9:$S$597,MATCH(Q$11&amp;$F$44&amp;Q$13&amp;$D59,'Costo SCyD'!$A$9:$A$597&amp;'Costo SCyD'!$B$9:$B$597&amp;'Costo SCyD'!$C$9:$C$597&amp;'Costo SCyD'!$D$9:$D$597,0),MATCH('Resultados Caso I'!$D$4,'Costo SCyD'!$O$2:$S$2,0))+IF($D$6="Sí",INDEX(costos.acceso,MATCH($D59,vel.SAIB,0),MATCH($D$4,years,0)),0)</f>
        <v>459.22462804266428</v>
      </c>
      <c r="R59" s="34">
        <f t="array" ref="R59">INDEX('Costo SCyD'!$O$9:$S$597,MATCH(R$11&amp;$F$44&amp;R$13&amp;$D59,'Costo SCyD'!$A$9:$A$597&amp;'Costo SCyD'!$B$9:$B$597&amp;'Costo SCyD'!$C$9:$C$597&amp;'Costo SCyD'!$D$9:$D$597,0),MATCH('Resultados Caso I'!$D$4,'Costo SCyD'!$O$2:$S$2,0))+IF($D$6="Sí",INDEX(costos.acceso,MATCH($D59,vel.SAIB,0),MATCH($D$4,years,0)),0)</f>
        <v>511.52743693715161</v>
      </c>
      <c r="S59" s="34">
        <f t="array" ref="S59">INDEX('Costo SCyD'!$O$9:$S$597,MATCH(S$11&amp;$F$44&amp;S$13&amp;$D59,'Costo SCyD'!$A$9:$A$597&amp;'Costo SCyD'!$B$9:$B$597&amp;'Costo SCyD'!$C$9:$C$597&amp;'Costo SCyD'!$D$9:$D$597,0),MATCH('Resultados Caso I'!$D$4,'Costo SCyD'!$O$2:$S$2,0))+IF($D$6="Sí",INDEX(costos.acceso,MATCH($D59,vel.SAIB,0),MATCH($D$4,years,0)),0)</f>
        <v>558.88430614850733</v>
      </c>
    </row>
    <row r="60" spans="3:19">
      <c r="C60" s="10" t="str">
        <f t="shared" si="1"/>
        <v>120 Mbps</v>
      </c>
      <c r="D60" s="22">
        <v>120</v>
      </c>
      <c r="F60" s="34">
        <f t="array" ref="F60">INDEX('Costo SCyD'!$O$9:$S$597,MATCH(F$11&amp;$F$44&amp;F$13&amp;$D60,'Costo SCyD'!$A$9:$A$597&amp;'Costo SCyD'!$B$9:$B$597&amp;'Costo SCyD'!$C$9:$C$597&amp;'Costo SCyD'!$D$9:$D$597,0),MATCH('Resultados Caso I'!$D$4,'Costo SCyD'!$O$2:$S$2,0))+IF($D$6="Sí",INDEX(costos.acceso,MATCH($D60,vel.SAIB,0),MATCH($D$4,years,0)),0)</f>
        <v>289.38473337276423</v>
      </c>
      <c r="G60" s="34">
        <f t="array" ref="G60">INDEX('Costo SCyD'!$O$9:$S$597,MATCH(G$11&amp;$F$44&amp;G$13&amp;$D60,'Costo SCyD'!$A$9:$A$597&amp;'Costo SCyD'!$B$9:$B$597&amp;'Costo SCyD'!$C$9:$C$597&amp;'Costo SCyD'!$D$9:$D$597,0),MATCH('Resultados Caso I'!$D$4,'Costo SCyD'!$O$2:$S$2,0))+IF($D$6="Sí",INDEX(costos.acceso,MATCH($D60,vel.SAIB,0),MATCH($D$4,years,0)),0)</f>
        <v>310.00780368772837</v>
      </c>
      <c r="H60" s="34">
        <f t="array" ref="H60">INDEX('Costo SCyD'!$O$9:$S$597,MATCH(H$11&amp;$F$44&amp;H$13&amp;$D60,'Costo SCyD'!$A$9:$A$597&amp;'Costo SCyD'!$B$9:$B$597&amp;'Costo SCyD'!$C$9:$C$597&amp;'Costo SCyD'!$D$9:$D$597,0),MATCH('Resultados Caso I'!$D$4,'Costo SCyD'!$O$2:$S$2,0))+IF($D$6="Sí",INDEX(costos.acceso,MATCH($D60,vel.SAIB,0),MATCH($D$4,years,0)),0)</f>
        <v>340.45348406084616</v>
      </c>
      <c r="I60" s="34">
        <f t="array" ref="I60">INDEX('Costo SCyD'!$O$9:$S$597,MATCH(I$11&amp;$F$44&amp;I$13&amp;$D60,'Costo SCyD'!$A$9:$A$597&amp;'Costo SCyD'!$B$9:$B$597&amp;'Costo SCyD'!$C$9:$C$597&amp;'Costo SCyD'!$D$9:$D$597,0),MATCH('Resultados Caso I'!$D$4,'Costo SCyD'!$O$2:$S$2,0))+IF($D$6="Sí",INDEX(costos.acceso,MATCH($D60,vel.SAIB,0),MATCH($D$4,years,0)),0)</f>
        <v>368.02011258340036</v>
      </c>
      <c r="J60" s="9"/>
      <c r="K60" s="34">
        <f t="array" ref="K60">INDEX('Costo SCyD'!$O$9:$S$597,MATCH(K$11&amp;$F$44&amp;K$13&amp;$D60,'Costo SCyD'!$A$9:$A$597&amp;'Costo SCyD'!$B$9:$B$597&amp;'Costo SCyD'!$C$9:$C$597&amp;'Costo SCyD'!$D$9:$D$597,0),MATCH('Resultados Caso I'!$D$4,'Costo SCyD'!$O$2:$S$2,0))+IF($D$6="Sí",INDEX(costos.acceso,MATCH($D60,vel.SAIB,0),MATCH($D$4,years,0)),0)</f>
        <v>365.17813230028071</v>
      </c>
      <c r="L60" s="34">
        <f t="array" ref="L60">INDEX('Costo SCyD'!$O$9:$S$597,MATCH(L$11&amp;$F$44&amp;L$13&amp;$D60,'Costo SCyD'!$A$9:$A$597&amp;'Costo SCyD'!$B$9:$B$597&amp;'Costo SCyD'!$C$9:$C$597&amp;'Costo SCyD'!$D$9:$D$597,0),MATCH('Resultados Caso I'!$D$4,'Costo SCyD'!$O$2:$S$2,0))+IF($D$6="Sí",INDEX(costos.acceso,MATCH($D60,vel.SAIB,0),MATCH($D$4,years,0)),0)</f>
        <v>394.14984792854887</v>
      </c>
      <c r="M60" s="34">
        <f t="array" ref="M60">INDEX('Costo SCyD'!$O$9:$S$597,MATCH(M$11&amp;$F$44&amp;M$13&amp;$D60,'Costo SCyD'!$A$9:$A$597&amp;'Costo SCyD'!$B$9:$B$597&amp;'Costo SCyD'!$C$9:$C$597&amp;'Costo SCyD'!$D$9:$D$597,0),MATCH('Resultados Caso I'!$D$4,'Costo SCyD'!$O$2:$S$2,0))+IF($D$6="Sí",INDEX(costos.acceso,MATCH($D60,vel.SAIB,0),MATCH($D$4,years,0)),0)</f>
        <v>436.92056928128022</v>
      </c>
      <c r="N60" s="34">
        <f t="array" ref="N60">INDEX('Costo SCyD'!$O$9:$S$597,MATCH(N$11&amp;$F$44&amp;N$13&amp;$D60,'Costo SCyD'!$A$9:$A$597&amp;'Costo SCyD'!$B$9:$B$597&amp;'Costo SCyD'!$C$9:$C$597&amp;'Costo SCyD'!$D$9:$D$597,0),MATCH('Resultados Caso I'!$D$4,'Costo SCyD'!$O$2:$S$2,0))+IF($D$6="Sí",INDEX(costos.acceso,MATCH($D60,vel.SAIB,0),MATCH($D$4,years,0)),0)</f>
        <v>475.64673906047381</v>
      </c>
      <c r="O60" s="46"/>
      <c r="P60" s="34">
        <f t="array" ref="P60">INDEX('Costo SCyD'!$O$9:$S$597,MATCH(P$11&amp;$F$44&amp;P$13&amp;$D60,'Costo SCyD'!$A$9:$A$597&amp;'Costo SCyD'!$B$9:$B$597&amp;'Costo SCyD'!$C$9:$C$597&amp;'Costo SCyD'!$D$9:$D$597,0),MATCH('Resultados Caso I'!$D$4,'Costo SCyD'!$O$2:$S$2,0))+IF($D$6="Sí",INDEX(costos.acceso,MATCH($D60,vel.SAIB,0),MATCH($D$4,years,0)),0)</f>
        <v>453.60958104183572</v>
      </c>
      <c r="Q60" s="34">
        <f t="array" ref="Q60">INDEX('Costo SCyD'!$O$9:$S$597,MATCH(Q$11&amp;$F$44&amp;Q$13&amp;$D60,'Costo SCyD'!$A$9:$A$597&amp;'Costo SCyD'!$B$9:$B$597&amp;'Costo SCyD'!$C$9:$C$597&amp;'Costo SCyD'!$D$9:$D$597,0),MATCH('Resultados Caso I'!$D$4,'Costo SCyD'!$O$2:$S$2,0))+IF($D$6="Sí",INDEX(costos.acceso,MATCH($D60,vel.SAIB,0),MATCH($D$4,years,0)),0)</f>
        <v>492.32202357418316</v>
      </c>
      <c r="R60" s="34">
        <f t="array" ref="R60">INDEX('Costo SCyD'!$O$9:$S$597,MATCH(R$11&amp;$F$44&amp;R$13&amp;$D60,'Costo SCyD'!$A$9:$A$597&amp;'Costo SCyD'!$B$9:$B$597&amp;'Costo SCyD'!$C$9:$C$597&amp;'Costo SCyD'!$D$9:$D$597,0),MATCH('Resultados Caso I'!$D$4,'Costo SCyD'!$O$2:$S$2,0))+IF($D$6="Sí",INDEX(costos.acceso,MATCH($D60,vel.SAIB,0),MATCH($D$4,years,0)),0)</f>
        <v>549.47290527133418</v>
      </c>
      <c r="S60" s="34">
        <f t="array" ref="S60">INDEX('Costo SCyD'!$O$9:$S$597,MATCH(S$11&amp;$F$44&amp;S$13&amp;$D60,'Costo SCyD'!$A$9:$A$597&amp;'Costo SCyD'!$B$9:$B$597&amp;'Costo SCyD'!$C$9:$C$597&amp;'Costo SCyD'!$D$9:$D$597,0),MATCH('Resultados Caso I'!$D$4,'Costo SCyD'!$O$2:$S$2,0))+IF($D$6="Sí",INDEX(costos.acceso,MATCH($D60,vel.SAIB,0),MATCH($D$4,years,0)),0)</f>
        <v>601.21939627348195</v>
      </c>
    </row>
    <row r="61" spans="3:19">
      <c r="C61" s="10" t="str">
        <f t="shared" si="1"/>
        <v>150 Mbps</v>
      </c>
      <c r="D61" s="22">
        <v>150</v>
      </c>
      <c r="F61" s="34">
        <f t="array" ref="F61">INDEX('Costo SCyD'!$O$9:$S$597,MATCH(F$11&amp;$F$44&amp;F$13&amp;$D61,'Costo SCyD'!$A$9:$A$597&amp;'Costo SCyD'!$B$9:$B$597&amp;'Costo SCyD'!$C$9:$C$597&amp;'Costo SCyD'!$D$9:$D$597,0),MATCH('Resultados Caso I'!$D$4,'Costo SCyD'!$O$2:$S$2,0))+IF($D$6="Sí",INDEX(costos.acceso,MATCH($D61,vel.SAIB,0),MATCH($D$4,years,0)),0)</f>
        <v>310.84029017218876</v>
      </c>
      <c r="G61" s="34">
        <f t="array" ref="G61">INDEX('Costo SCyD'!$O$9:$S$597,MATCH(G$11&amp;$F$44&amp;G$13&amp;$D61,'Costo SCyD'!$A$9:$A$597&amp;'Costo SCyD'!$B$9:$B$597&amp;'Costo SCyD'!$C$9:$C$597&amp;'Costo SCyD'!$D$9:$D$597,0),MATCH('Resultados Caso I'!$D$4,'Costo SCyD'!$O$2:$S$2,0))+IF($D$6="Sí",INDEX(costos.acceso,MATCH($D61,vel.SAIB,0),MATCH($D$4,years,0)),0)</f>
        <v>333.82669075406898</v>
      </c>
      <c r="H61" s="34">
        <f t="array" ref="H61">INDEX('Costo SCyD'!$O$9:$S$597,MATCH(H$11&amp;$F$44&amp;H$13&amp;$D61,'Costo SCyD'!$A$9:$A$597&amp;'Costo SCyD'!$B$9:$B$597&amp;'Costo SCyD'!$C$9:$C$597&amp;'Costo SCyD'!$D$9:$D$597,0),MATCH('Resultados Caso I'!$D$4,'Costo SCyD'!$O$2:$S$2,0))+IF($D$6="Sí",INDEX(costos.acceso,MATCH($D61,vel.SAIB,0),MATCH($D$4,years,0)),0)</f>
        <v>367.76133745585378</v>
      </c>
      <c r="I61" s="34">
        <f t="array" ref="I61">INDEX('Costo SCyD'!$O$9:$S$597,MATCH(I$11&amp;$F$44&amp;I$13&amp;$D61,'Costo SCyD'!$A$9:$A$597&amp;'Costo SCyD'!$B$9:$B$597&amp;'Costo SCyD'!$C$9:$C$597&amp;'Costo SCyD'!$D$9:$D$597,0),MATCH('Resultados Caso I'!$D$4,'Costo SCyD'!$O$2:$S$2,0))+IF($D$6="Sí",INDEX(costos.acceso,MATCH($D61,vel.SAIB,0),MATCH($D$4,years,0)),0)</f>
        <v>398.48700323858321</v>
      </c>
      <c r="J61" s="9"/>
      <c r="K61" s="34">
        <f t="array" ref="K61">INDEX('Costo SCyD'!$O$9:$S$597,MATCH(K$11&amp;$F$44&amp;K$13&amp;$D61,'Costo SCyD'!$A$9:$A$597&amp;'Costo SCyD'!$B$9:$B$597&amp;'Costo SCyD'!$C$9:$C$597&amp;'Costo SCyD'!$D$9:$D$597,0),MATCH('Resultados Caso I'!$D$4,'Costo SCyD'!$O$2:$S$2,0))+IF($D$6="Sí",INDEX(costos.acceso,MATCH($D61,vel.SAIB,0),MATCH($D$4,years,0)),0)</f>
        <v>395.31934215631497</v>
      </c>
      <c r="L61" s="34">
        <f t="array" ref="L61">INDEX('Costo SCyD'!$O$9:$S$597,MATCH(L$11&amp;$F$44&amp;L$13&amp;$D61,'Costo SCyD'!$A$9:$A$597&amp;'Costo SCyD'!$B$9:$B$597&amp;'Costo SCyD'!$C$9:$C$597&amp;'Costo SCyD'!$D$9:$D$597,0),MATCH('Resultados Caso I'!$D$4,'Costo SCyD'!$O$2:$S$2,0))+IF($D$6="Sí",INDEX(costos.acceso,MATCH($D61,vel.SAIB,0),MATCH($D$4,years,0)),0)</f>
        <v>427.611113013173</v>
      </c>
      <c r="M61" s="34">
        <f t="array" ref="M61">INDEX('Costo SCyD'!$O$9:$S$597,MATCH(M$11&amp;$F$44&amp;M$13&amp;$D61,'Costo SCyD'!$A$9:$A$597&amp;'Costo SCyD'!$B$9:$B$597&amp;'Costo SCyD'!$C$9:$C$597&amp;'Costo SCyD'!$D$9:$D$597,0),MATCH('Resultados Caso I'!$D$4,'Costo SCyD'!$O$2:$S$2,0))+IF($D$6="Sí",INDEX(costos.acceso,MATCH($D61,vel.SAIB,0),MATCH($D$4,years,0)),0)</f>
        <v>475.28320641026949</v>
      </c>
      <c r="N61" s="34">
        <f t="array" ref="N61">INDEX('Costo SCyD'!$O$9:$S$597,MATCH(N$11&amp;$F$44&amp;N$13&amp;$D61,'Costo SCyD'!$A$9:$A$597&amp;'Costo SCyD'!$B$9:$B$597&amp;'Costo SCyD'!$C$9:$C$597&amp;'Costo SCyD'!$D$9:$D$597,0),MATCH('Resultados Caso I'!$D$4,'Costo SCyD'!$O$2:$S$2,0))+IF($D$6="Sí",INDEX(costos.acceso,MATCH($D61,vel.SAIB,0),MATCH($D$4,years,0)),0)</f>
        <v>518.44725705604242</v>
      </c>
      <c r="O61" s="46"/>
      <c r="P61" s="34">
        <f t="array" ref="P61">INDEX('Costo SCyD'!$O$9:$S$597,MATCH(P$11&amp;$F$44&amp;P$13&amp;$D61,'Costo SCyD'!$A$9:$A$597&amp;'Costo SCyD'!$B$9:$B$597&amp;'Costo SCyD'!$C$9:$C$597&amp;'Costo SCyD'!$D$9:$D$597,0),MATCH('Resultados Caso I'!$D$4,'Costo SCyD'!$O$2:$S$2,0))+IF($D$6="Sí",INDEX(costos.acceso,MATCH($D61,vel.SAIB,0),MATCH($D$4,years,0)),0)</f>
        <v>493.88471936566509</v>
      </c>
      <c r="Q61" s="34">
        <f t="array" ref="Q61">INDEX('Costo SCyD'!$O$9:$S$597,MATCH(Q$11&amp;$F$44&amp;Q$13&amp;$D61,'Costo SCyD'!$A$9:$A$597&amp;'Costo SCyD'!$B$9:$B$597&amp;'Costo SCyD'!$C$9:$C$597&amp;'Costo SCyD'!$D$9:$D$597,0),MATCH('Resultados Caso I'!$D$4,'Costo SCyD'!$O$2:$S$2,0))+IF($D$6="Sí",INDEX(costos.acceso,MATCH($D61,vel.SAIB,0),MATCH($D$4,years,0)),0)</f>
        <v>537.03346967108746</v>
      </c>
      <c r="R61" s="34">
        <f t="array" ref="R61">INDEX('Costo SCyD'!$O$9:$S$597,MATCH(R$11&amp;$F$44&amp;R$13&amp;$D61,'Costo SCyD'!$A$9:$A$597&amp;'Costo SCyD'!$B$9:$B$597&amp;'Costo SCyD'!$C$9:$C$597&amp;'Costo SCyD'!$D$9:$D$597,0),MATCH('Resultados Caso I'!$D$4,'Costo SCyD'!$O$2:$S$2,0))+IF($D$6="Sí",INDEX(costos.acceso,MATCH($D61,vel.SAIB,0),MATCH($D$4,years,0)),0)</f>
        <v>600.73363847403925</v>
      </c>
      <c r="S61" s="34">
        <f t="array" ref="S61">INDEX('Costo SCyD'!$O$9:$S$597,MATCH(S$11&amp;$F$44&amp;S$13&amp;$D61,'Costo SCyD'!$A$9:$A$597&amp;'Costo SCyD'!$B$9:$B$597&amp;'Costo SCyD'!$C$9:$C$597&amp;'Costo SCyD'!$D$9:$D$597,0),MATCH('Resultados Caso I'!$D$4,'Costo SCyD'!$O$2:$S$2,0))+IF($D$6="Sí",INDEX(costos.acceso,MATCH($D61,vel.SAIB,0),MATCH($D$4,years,0)),0)</f>
        <v>658.4100926933196</v>
      </c>
    </row>
    <row r="62" spans="3:19">
      <c r="C62" s="10" t="str">
        <f t="shared" si="1"/>
        <v>200 Mbps</v>
      </c>
      <c r="D62" s="22">
        <v>200</v>
      </c>
      <c r="F62" s="34">
        <f t="array" ref="F62">INDEX('Costo SCyD'!$O$9:$S$597,MATCH(F$11&amp;$F$44&amp;F$13&amp;$D62,'Costo SCyD'!$A$9:$A$597&amp;'Costo SCyD'!$B$9:$B$597&amp;'Costo SCyD'!$C$9:$C$597&amp;'Costo SCyD'!$D$9:$D$597,0),MATCH('Resultados Caso I'!$D$4,'Costo SCyD'!$O$2:$S$2,0))+IF($D$6="Sí",INDEX(costos.acceso,MATCH($D62,vel.SAIB,0),MATCH($D$4,years,0)),0)</f>
        <v>342.16886699290825</v>
      </c>
      <c r="G62" s="34">
        <f t="array" ref="G62">INDEX('Costo SCyD'!$O$9:$S$597,MATCH(G$11&amp;$F$44&amp;G$13&amp;$D62,'Costo SCyD'!$A$9:$A$597&amp;'Costo SCyD'!$B$9:$B$597&amp;'Costo SCyD'!$C$9:$C$597&amp;'Costo SCyD'!$D$9:$D$597,0),MATCH('Resultados Caso I'!$D$4,'Costo SCyD'!$O$2:$S$2,0))+IF($D$6="Sí",INDEX(costos.acceso,MATCH($D62,vel.SAIB,0),MATCH($D$4,years,0)),0)</f>
        <v>368.60611131247219</v>
      </c>
      <c r="H62" s="34">
        <f t="array" ref="H62">INDEX('Costo SCyD'!$O$9:$S$597,MATCH(H$11&amp;$F$44&amp;H$13&amp;$D62,'Costo SCyD'!$A$9:$A$597&amp;'Costo SCyD'!$B$9:$B$597&amp;'Costo SCyD'!$C$9:$C$597&amp;'Costo SCyD'!$D$9:$D$597,0),MATCH('Resultados Caso I'!$D$4,'Costo SCyD'!$O$2:$S$2,0))+IF($D$6="Sí",INDEX(costos.acceso,MATCH($D62,vel.SAIB,0),MATCH($D$4,years,0)),0)</f>
        <v>407.63521213047369</v>
      </c>
      <c r="I62" s="34">
        <f t="array" ref="I62">INDEX('Costo SCyD'!$O$9:$S$597,MATCH(I$11&amp;$F$44&amp;I$13&amp;$D62,'Costo SCyD'!$A$9:$A$597&amp;'Costo SCyD'!$B$9:$B$597&amp;'Costo SCyD'!$C$9:$C$597&amp;'Costo SCyD'!$D$9:$D$597,0),MATCH('Resultados Caso I'!$D$4,'Costo SCyD'!$O$2:$S$2,0))+IF($D$6="Sí",INDEX(costos.acceso,MATCH($D62,vel.SAIB,0),MATCH($D$4,years,0)),0)</f>
        <v>442.97358232400484</v>
      </c>
      <c r="J62" s="9"/>
      <c r="K62" s="34">
        <f t="array" ref="K62">INDEX('Costo SCyD'!$O$9:$S$597,MATCH(K$11&amp;$F$44&amp;K$13&amp;$D62,'Costo SCyD'!$A$9:$A$597&amp;'Costo SCyD'!$B$9:$B$597&amp;'Costo SCyD'!$C$9:$C$597&amp;'Costo SCyD'!$D$9:$D$597,0),MATCH('Resultados Caso I'!$D$4,'Costo SCyD'!$O$2:$S$2,0))+IF($D$6="Sí",INDEX(costos.acceso,MATCH($D62,vel.SAIB,0),MATCH($D$4,years,0)),0)</f>
        <v>439.33037469542489</v>
      </c>
      <c r="L62" s="34">
        <f t="array" ref="L62">INDEX('Costo SCyD'!$O$9:$S$597,MATCH(L$11&amp;$F$44&amp;L$13&amp;$D62,'Costo SCyD'!$A$9:$A$597&amp;'Costo SCyD'!$B$9:$B$597&amp;'Costo SCyD'!$C$9:$C$597&amp;'Costo SCyD'!$D$9:$D$597,0),MATCH('Resultados Caso I'!$D$4,'Costo SCyD'!$O$2:$S$2,0))+IF($D$6="Sí",INDEX(costos.acceso,MATCH($D62,vel.SAIB,0),MATCH($D$4,years,0)),0)</f>
        <v>476.46996219252486</v>
      </c>
      <c r="M62" s="34">
        <f t="array" ref="M62">INDEX('Costo SCyD'!$O$9:$S$597,MATCH(M$11&amp;$F$44&amp;M$13&amp;$D62,'Costo SCyD'!$A$9:$A$597&amp;'Costo SCyD'!$B$9:$B$597&amp;'Costo SCyD'!$C$9:$C$597&amp;'Costo SCyD'!$D$9:$D$597,0),MATCH('Resultados Caso I'!$D$4,'Costo SCyD'!$O$2:$S$2,0))+IF($D$6="Sí",INDEX(costos.acceso,MATCH($D62,vel.SAIB,0),MATCH($D$4,years,0)),0)</f>
        <v>531.29885007667679</v>
      </c>
      <c r="N62" s="34">
        <f t="array" ref="N62">INDEX('Costo SCyD'!$O$9:$S$597,MATCH(N$11&amp;$F$44&amp;N$13&amp;$D62,'Costo SCyD'!$A$9:$A$597&amp;'Costo SCyD'!$B$9:$B$597&amp;'Costo SCyD'!$C$9:$C$597&amp;'Costo SCyD'!$D$9:$D$597,0),MATCH('Resultados Caso I'!$D$4,'Costo SCyD'!$O$2:$S$2,0))+IF($D$6="Sí",INDEX(costos.acceso,MATCH($D62,vel.SAIB,0),MATCH($D$4,years,0)),0)</f>
        <v>580.94292326157858</v>
      </c>
      <c r="O62" s="46"/>
      <c r="P62" s="34">
        <f t="array" ref="P62">INDEX('Costo SCyD'!$O$9:$S$597,MATCH(P$11&amp;$F$44&amp;P$13&amp;$D62,'Costo SCyD'!$A$9:$A$597&amp;'Costo SCyD'!$B$9:$B$597&amp;'Costo SCyD'!$C$9:$C$597&amp;'Costo SCyD'!$D$9:$D$597,0),MATCH('Resultados Caso I'!$D$4,'Costo SCyD'!$O$2:$S$2,0))+IF($D$6="Sí",INDEX(costos.acceso,MATCH($D62,vel.SAIB,0),MATCH($D$4,years,0)),0)</f>
        <v>552.69292354040044</v>
      </c>
      <c r="Q62" s="34">
        <f t="array" ref="Q62">INDEX('Costo SCyD'!$O$9:$S$597,MATCH(Q$11&amp;$F$44&amp;Q$13&amp;$D62,'Costo SCyD'!$A$9:$A$597&amp;'Costo SCyD'!$B$9:$B$597&amp;'Costo SCyD'!$C$9:$C$597&amp;'Costo SCyD'!$D$9:$D$597,0),MATCH('Resultados Caso I'!$D$4,'Costo SCyD'!$O$2:$S$2,0))+IF($D$6="Sí",INDEX(costos.acceso,MATCH($D62,vel.SAIB,0),MATCH($D$4,years,0)),0)</f>
        <v>602.31939941446717</v>
      </c>
      <c r="R62" s="34">
        <f t="array" ref="R62">INDEX('Costo SCyD'!$O$9:$S$597,MATCH(R$11&amp;$F$44&amp;R$13&amp;$D62,'Costo SCyD'!$A$9:$A$597&amp;'Costo SCyD'!$B$9:$B$597&amp;'Costo SCyD'!$C$9:$C$597&amp;'Costo SCyD'!$D$9:$D$597,0),MATCH('Resultados Caso I'!$D$4,'Costo SCyD'!$O$2:$S$2,0))+IF($D$6="Sí",INDEX(costos.acceso,MATCH($D62,vel.SAIB,0),MATCH($D$4,years,0)),0)</f>
        <v>675.58258474190893</v>
      </c>
      <c r="S62" s="34">
        <f t="array" ref="S62">INDEX('Costo SCyD'!$O$9:$S$597,MATCH(S$11&amp;$F$44&amp;S$13&amp;$D62,'Costo SCyD'!$A$9:$A$597&amp;'Costo SCyD'!$B$9:$B$597&amp;'Costo SCyD'!$C$9:$C$597&amp;'Costo SCyD'!$D$9:$D$597,0),MATCH('Resultados Caso I'!$D$4,'Costo SCyD'!$O$2:$S$2,0))+IF($D$6="Sí",INDEX(costos.acceso,MATCH($D62,vel.SAIB,0),MATCH($D$4,years,0)),0)</f>
        <v>741.91774262144384</v>
      </c>
    </row>
    <row r="63" spans="3:19">
      <c r="C63" s="10" t="str">
        <f t="shared" si="1"/>
        <v>250 Mbps</v>
      </c>
      <c r="D63" s="22">
        <v>250</v>
      </c>
      <c r="F63" s="34">
        <f t="array" ref="F63">INDEX('Costo SCyD'!$O$9:$S$597,MATCH(F$11&amp;$F$44&amp;F$13&amp;$D63,'Costo SCyD'!$A$9:$A$597&amp;'Costo SCyD'!$B$9:$B$597&amp;'Costo SCyD'!$C$9:$C$597&amp;'Costo SCyD'!$D$9:$D$597,0),MATCH('Resultados Caso I'!$D$4,'Costo SCyD'!$O$2:$S$2,0))+IF($D$6="Sí",INDEX(costos.acceso,MATCH($D63,vel.SAIB,0),MATCH($D$4,years,0)),0)</f>
        <v>369.67329715077318</v>
      </c>
      <c r="G63" s="34">
        <f t="array" ref="G63">INDEX('Costo SCyD'!$O$9:$S$597,MATCH(G$11&amp;$F$44&amp;G$13&amp;$D63,'Costo SCyD'!$A$9:$A$597&amp;'Costo SCyD'!$B$9:$B$597&amp;'Costo SCyD'!$C$9:$C$597&amp;'Costo SCyD'!$D$9:$D$597,0),MATCH('Resultados Caso I'!$D$4,'Costo SCyD'!$O$2:$S$2,0))+IF($D$6="Sí",INDEX(costos.acceso,MATCH($D63,vel.SAIB,0),MATCH($D$4,years,0)),0)</f>
        <v>399.14015533093414</v>
      </c>
      <c r="H63" s="34">
        <f t="array" ref="H63">INDEX('Costo SCyD'!$O$9:$S$597,MATCH(H$11&amp;$F$44&amp;H$13&amp;$D63,'Costo SCyD'!$A$9:$A$597&amp;'Costo SCyD'!$B$9:$B$597&amp;'Costo SCyD'!$C$9:$C$597&amp;'Costo SCyD'!$D$9:$D$597,0),MATCH('Resultados Caso I'!$D$4,'Costo SCyD'!$O$2:$S$2,0))+IF($D$6="Sí",INDEX(costos.acceso,MATCH($D63,vel.SAIB,0),MATCH($D$4,years,0)),0)</f>
        <v>442.64185183158594</v>
      </c>
      <c r="I63" s="34">
        <f t="array" ref="I63">INDEX('Costo SCyD'!$O$9:$S$597,MATCH(I$11&amp;$F$44&amp;I$13&amp;$D63,'Costo SCyD'!$A$9:$A$597&amp;'Costo SCyD'!$B$9:$B$597&amp;'Costo SCyD'!$C$9:$C$597&amp;'Costo SCyD'!$D$9:$D$597,0),MATCH('Resultados Caso I'!$D$4,'Costo SCyD'!$O$2:$S$2,0))+IF($D$6="Sí",INDEX(costos.acceso,MATCH($D63,vel.SAIB,0),MATCH($D$4,years,0)),0)</f>
        <v>482.02987314817312</v>
      </c>
      <c r="J63" s="9"/>
      <c r="K63" s="34">
        <f t="array" ref="K63">INDEX('Costo SCyD'!$O$9:$S$597,MATCH(K$11&amp;$F$44&amp;K$13&amp;$D63,'Costo SCyD'!$A$9:$A$597&amp;'Costo SCyD'!$B$9:$B$597&amp;'Costo SCyD'!$C$9:$C$597&amp;'Costo SCyD'!$D$9:$D$597,0),MATCH('Resultados Caso I'!$D$4,'Costo SCyD'!$O$2:$S$2,0))+IF($D$6="Sí",INDEX(costos.acceso,MATCH($D63,vel.SAIB,0),MATCH($D$4,years,0)),0)</f>
        <v>477.96916692574723</v>
      </c>
      <c r="L63" s="34">
        <f t="array" ref="L63">INDEX('Costo SCyD'!$O$9:$S$597,MATCH(L$11&amp;$F$44&amp;L$13&amp;$D63,'Costo SCyD'!$A$9:$A$597&amp;'Costo SCyD'!$B$9:$B$597&amp;'Costo SCyD'!$C$9:$C$597&amp;'Costo SCyD'!$D$9:$D$597,0),MATCH('Resultados Caso I'!$D$4,'Costo SCyD'!$O$2:$S$2,0))+IF($D$6="Sí",INDEX(costos.acceso,MATCH($D63,vel.SAIB,0),MATCH($D$4,years,0)),0)</f>
        <v>519.36481862144467</v>
      </c>
      <c r="M63" s="34">
        <f t="array" ref="M63">INDEX('Costo SCyD'!$O$9:$S$597,MATCH(M$11&amp;$F$44&amp;M$13&amp;$D63,'Costo SCyD'!$A$9:$A$597&amp;'Costo SCyD'!$B$9:$B$597&amp;'Costo SCyD'!$C$9:$C$597&amp;'Costo SCyD'!$D$9:$D$597,0),MATCH('Resultados Caso I'!$D$4,'Costo SCyD'!$O$2:$S$2,0))+IF($D$6="Sí",INDEX(costos.acceso,MATCH($D63,vel.SAIB,0),MATCH($D$4,years,0)),0)</f>
        <v>580.47690140620944</v>
      </c>
      <c r="N63" s="34">
        <f t="array" ref="N63">INDEX('Costo SCyD'!$O$9:$S$597,MATCH(N$11&amp;$F$44&amp;N$13&amp;$D63,'Costo SCyD'!$A$9:$A$597&amp;'Costo SCyD'!$B$9:$B$597&amp;'Costo SCyD'!$C$9:$C$597&amp;'Costo SCyD'!$D$9:$D$597,0),MATCH('Resultados Caso I'!$D$4,'Costo SCyD'!$O$2:$S$2,0))+IF($D$6="Sí",INDEX(costos.acceso,MATCH($D63,vel.SAIB,0),MATCH($D$4,years,0)),0)</f>
        <v>635.81000822863632</v>
      </c>
      <c r="O63" s="46"/>
      <c r="P63" s="34">
        <f t="array" ref="P63">INDEX('Costo SCyD'!$O$9:$S$597,MATCH(P$11&amp;$F$44&amp;P$13&amp;$D63,'Costo SCyD'!$A$9:$A$597&amp;'Costo SCyD'!$B$9:$B$597&amp;'Costo SCyD'!$C$9:$C$597&amp;'Costo SCyD'!$D$9:$D$597,0),MATCH('Resultados Caso I'!$D$4,'Costo SCyD'!$O$2:$S$2,0))+IF($D$6="Sí",INDEX(costos.acceso,MATCH($D63,vel.SAIB,0),MATCH($D$4,years,0)),0)</f>
        <v>604.32265934645636</v>
      </c>
      <c r="Q63" s="34">
        <f t="array" ref="Q63">INDEX('Costo SCyD'!$O$9:$S$597,MATCH(Q$11&amp;$F$44&amp;Q$13&amp;$D63,'Costo SCyD'!$A$9:$A$597&amp;'Costo SCyD'!$B$9:$B$597&amp;'Costo SCyD'!$C$9:$C$597&amp;'Costo SCyD'!$D$9:$D$597,0),MATCH('Resultados Caso I'!$D$4,'Costo SCyD'!$O$2:$S$2,0))+IF($D$6="Sí",INDEX(costos.acceso,MATCH($D63,vel.SAIB,0),MATCH($D$4,years,0)),0)</f>
        <v>659.63615226902061</v>
      </c>
      <c r="R63" s="34">
        <f t="array" ref="R63">INDEX('Costo SCyD'!$O$9:$S$597,MATCH(R$11&amp;$F$44&amp;R$13&amp;$D63,'Costo SCyD'!$A$9:$A$597&amp;'Costo SCyD'!$B$9:$B$597&amp;'Costo SCyD'!$C$9:$C$597&amp;'Costo SCyD'!$D$9:$D$597,0),MATCH('Resultados Caso I'!$D$4,'Costo SCyD'!$O$2:$S$2,0))+IF($D$6="Sí",INDEX(costos.acceso,MATCH($D63,vel.SAIB,0),MATCH($D$4,years,0)),0)</f>
        <v>741.2950372032949</v>
      </c>
      <c r="S63" s="34">
        <f t="array" ref="S63">INDEX('Costo SCyD'!$O$9:$S$597,MATCH(S$11&amp;$F$44&amp;S$13&amp;$D63,'Costo SCyD'!$A$9:$A$597&amp;'Costo SCyD'!$B$9:$B$597&amp;'Costo SCyD'!$C$9:$C$597&amp;'Costo SCyD'!$D$9:$D$597,0),MATCH('Resultados Caso I'!$D$4,'Costo SCyD'!$O$2:$S$2,0))+IF($D$6="Sí",INDEX(costos.acceso,MATCH($D63,vel.SAIB,0),MATCH($D$4,years,0)),0)</f>
        <v>815.23196746604322</v>
      </c>
    </row>
    <row r="64" spans="3:19">
      <c r="C64" s="10" t="str">
        <f t="shared" si="1"/>
        <v>300 Mbps</v>
      </c>
      <c r="D64" s="22">
        <v>300</v>
      </c>
      <c r="F64" s="34">
        <f t="array" ref="F64">INDEX('Costo SCyD'!$O$9:$S$597,MATCH(F$11&amp;$F$44&amp;F$13&amp;$D64,'Costo SCyD'!$A$9:$A$597&amp;'Costo SCyD'!$B$9:$B$597&amp;'Costo SCyD'!$C$9:$C$597&amp;'Costo SCyD'!$D$9:$D$597,0),MATCH('Resultados Caso I'!$D$4,'Costo SCyD'!$O$2:$S$2,0))+IF($D$6="Sí",INDEX(costos.acceso,MATCH($D64,vel.SAIB,0),MATCH($D$4,years,0)),0)</f>
        <v>394.4699650365713</v>
      </c>
      <c r="G64" s="34">
        <f t="array" ref="G64">INDEX('Costo SCyD'!$O$9:$S$597,MATCH(G$11&amp;$F$44&amp;G$13&amp;$D64,'Costo SCyD'!$A$9:$A$597&amp;'Costo SCyD'!$B$9:$B$597&amp;'Costo SCyD'!$C$9:$C$597&amp;'Costo SCyD'!$D$9:$D$597,0),MATCH('Resultados Caso I'!$D$4,'Costo SCyD'!$O$2:$S$2,0))+IF($D$6="Sí",INDEX(costos.acceso,MATCH($D64,vel.SAIB,0),MATCH($D$4,years,0)),0)</f>
        <v>426.66817697655375</v>
      </c>
      <c r="H64" s="34">
        <f t="array" ref="H64">INDEX('Costo SCyD'!$O$9:$S$597,MATCH(H$11&amp;$F$44&amp;H$13&amp;$D64,'Costo SCyD'!$A$9:$A$597&amp;'Costo SCyD'!$B$9:$B$597&amp;'Costo SCyD'!$C$9:$C$597&amp;'Costo SCyD'!$D$9:$D$597,0),MATCH('Resultados Caso I'!$D$4,'Costo SCyD'!$O$2:$S$2,0))+IF($D$6="Sí",INDEX(costos.acceso,MATCH($D64,vel.SAIB,0),MATCH($D$4,years,0)),0)</f>
        <v>474.20215006296212</v>
      </c>
      <c r="I64" s="34">
        <f t="array" ref="I64">INDEX('Costo SCyD'!$O$9:$S$597,MATCH(I$11&amp;$F$44&amp;I$13&amp;$D64,'Costo SCyD'!$A$9:$A$597&amp;'Costo SCyD'!$B$9:$B$597&amp;'Costo SCyD'!$C$9:$C$597&amp;'Costo SCyD'!$D$9:$D$597,0),MATCH('Resultados Caso I'!$D$4,'Costo SCyD'!$O$2:$S$2,0))+IF($D$6="Sí",INDEX(costos.acceso,MATCH($D64,vel.SAIB,0),MATCH($D$4,years,0)),0)</f>
        <v>517.24114154600647</v>
      </c>
      <c r="J64" s="9"/>
      <c r="K64" s="34">
        <f t="array" ref="K64">INDEX('Costo SCyD'!$O$9:$S$597,MATCH(K$11&amp;$F$44&amp;K$13&amp;$D64,'Costo SCyD'!$A$9:$A$597&amp;'Costo SCyD'!$B$9:$B$597&amp;'Costo SCyD'!$C$9:$C$597&amp;'Costo SCyD'!$D$9:$D$597,0),MATCH('Resultados Caso I'!$D$4,'Costo SCyD'!$O$2:$S$2,0))+IF($D$6="Sí",INDEX(costos.acceso,MATCH($D64,vel.SAIB,0),MATCH($D$4,years,0)),0)</f>
        <v>512.80403872437955</v>
      </c>
      <c r="L64" s="34">
        <f t="array" ref="L64">INDEX('Costo SCyD'!$O$9:$S$597,MATCH(L$11&amp;$F$44&amp;L$13&amp;$D64,'Costo SCyD'!$A$9:$A$597&amp;'Costo SCyD'!$B$9:$B$597&amp;'Costo SCyD'!$C$9:$C$597&amp;'Costo SCyD'!$D$9:$D$597,0),MATCH('Resultados Caso I'!$D$4,'Costo SCyD'!$O$2:$S$2,0))+IF($D$6="Sí",INDEX(costos.acceso,MATCH($D64,vel.SAIB,0),MATCH($D$4,years,0)),0)</f>
        <v>558.03675266159632</v>
      </c>
      <c r="M64" s="34">
        <f t="array" ref="M64">INDEX('Costo SCyD'!$O$9:$S$597,MATCH(M$11&amp;$F$44&amp;M$13&amp;$D64,'Costo SCyD'!$A$9:$A$597&amp;'Costo SCyD'!$B$9:$B$597&amp;'Costo SCyD'!$C$9:$C$597&amp;'Costo SCyD'!$D$9:$D$597,0),MATCH('Resultados Caso I'!$D$4,'Costo SCyD'!$O$2:$S$2,0))+IF($D$6="Sí",INDEX(costos.acceso,MATCH($D64,vel.SAIB,0),MATCH($D$4,years,0)),0)</f>
        <v>624.81346097461233</v>
      </c>
      <c r="N64" s="34">
        <f t="array" ref="N64">INDEX('Costo SCyD'!$O$9:$S$597,MATCH(N$11&amp;$F$44&amp;N$13&amp;$D64,'Costo SCyD'!$A$9:$A$597&amp;'Costo SCyD'!$B$9:$B$597&amp;'Costo SCyD'!$C$9:$C$597&amp;'Costo SCyD'!$D$9:$D$597,0),MATCH('Resultados Caso I'!$D$4,'Costo SCyD'!$O$2:$S$2,0))+IF($D$6="Sí",INDEX(costos.acceso,MATCH($D64,vel.SAIB,0),MATCH($D$4,years,0)),0)</f>
        <v>685.27552618269408</v>
      </c>
      <c r="O64" s="46"/>
      <c r="P64" s="34">
        <f t="array" ref="P64">INDEX('Costo SCyD'!$O$9:$S$597,MATCH(P$11&amp;$F$44&amp;P$13&amp;$D64,'Costo SCyD'!$A$9:$A$597&amp;'Costo SCyD'!$B$9:$B$597&amp;'Costo SCyD'!$C$9:$C$597&amp;'Costo SCyD'!$D$9:$D$597,0),MATCH('Resultados Caso I'!$D$4,'Costo SCyD'!$O$2:$S$2,0))+IF($D$6="Sí",INDEX(costos.acceso,MATCH($D64,vel.SAIB,0),MATCH($D$4,years,0)),0)</f>
        <v>650.86953941145487</v>
      </c>
      <c r="Q64" s="34">
        <f t="array" ref="Q64">INDEX('Costo SCyD'!$O$9:$S$597,MATCH(Q$11&amp;$F$44&amp;Q$13&amp;$D64,'Costo SCyD'!$A$9:$A$597&amp;'Costo SCyD'!$B$9:$B$597&amp;'Costo SCyD'!$C$9:$C$597&amp;'Costo SCyD'!$D$9:$D$597,0),MATCH('Resultados Caso I'!$D$4,'Costo SCyD'!$O$2:$S$2,0))+IF($D$6="Sí",INDEX(costos.acceso,MATCH($D64,vel.SAIB,0),MATCH($D$4,years,0)),0)</f>
        <v>711.31017266025253</v>
      </c>
      <c r="R64" s="34">
        <f t="array" ref="R64">INDEX('Costo SCyD'!$O$9:$S$597,MATCH(R$11&amp;$F$44&amp;R$13&amp;$D64,'Costo SCyD'!$A$9:$A$597&amp;'Costo SCyD'!$B$9:$B$597&amp;'Costo SCyD'!$C$9:$C$597&amp;'Costo SCyD'!$D$9:$D$597,0),MATCH('Resultados Caso I'!$D$4,'Costo SCyD'!$O$2:$S$2,0))+IF($D$6="Sí",INDEX(costos.acceso,MATCH($D64,vel.SAIB,0),MATCH($D$4,years,0)),0)</f>
        <v>800.53821549471422</v>
      </c>
      <c r="S64" s="34">
        <f t="array" ref="S64">INDEX('Costo SCyD'!$O$9:$S$597,MATCH(S$11&amp;$F$44&amp;S$13&amp;$D64,'Costo SCyD'!$A$9:$A$597&amp;'Costo SCyD'!$B$9:$B$597&amp;'Costo SCyD'!$C$9:$C$597&amp;'Costo SCyD'!$D$9:$D$597,0),MATCH('Resultados Caso I'!$D$4,'Costo SCyD'!$O$2:$S$2,0))+IF($D$6="Sí",INDEX(costos.acceso,MATCH($D64,vel.SAIB,0),MATCH($D$4,years,0)),0)</f>
        <v>881.32853715834108</v>
      </c>
    </row>
    <row r="65" spans="3:19">
      <c r="C65" s="10" t="str">
        <f t="shared" si="1"/>
        <v>350 Mbps</v>
      </c>
      <c r="D65" s="22">
        <v>350</v>
      </c>
      <c r="F65" s="34">
        <f t="array" ref="F65">INDEX('Costo SCyD'!$O$9:$S$597,MATCH(F$11&amp;$F$44&amp;F$13&amp;$D65,'Costo SCyD'!$A$9:$A$597&amp;'Costo SCyD'!$B$9:$B$597&amp;'Costo SCyD'!$C$9:$C$597&amp;'Costo SCyD'!$D$9:$D$597,0),MATCH('Resultados Caso I'!$D$4,'Costo SCyD'!$O$2:$S$2,0))+IF($D$6="Sí",INDEX(costos.acceso,MATCH($D65,vel.SAIB,0),MATCH($D$4,years,0)),0)</f>
        <v>417.22009766264483</v>
      </c>
      <c r="G65" s="34">
        <f t="array" ref="G65">INDEX('Costo SCyD'!$O$9:$S$597,MATCH(G$11&amp;$F$44&amp;G$13&amp;$D65,'Costo SCyD'!$A$9:$A$597&amp;'Costo SCyD'!$B$9:$B$597&amp;'Costo SCyD'!$C$9:$C$597&amp;'Costo SCyD'!$D$9:$D$597,0),MATCH('Resultados Caso I'!$D$4,'Costo SCyD'!$O$2:$S$2,0))+IF($D$6="Sí",INDEX(costos.acceso,MATCH($D65,vel.SAIB,0),MATCH($D$4,years,0)),0)</f>
        <v>451.92423743820768</v>
      </c>
      <c r="H65" s="34">
        <f t="array" ref="H65">INDEX('Costo SCyD'!$O$9:$S$597,MATCH(H$11&amp;$F$44&amp;H$13&amp;$D65,'Costo SCyD'!$A$9:$A$597&amp;'Costo SCyD'!$B$9:$B$597&amp;'Costo SCyD'!$C$9:$C$597&amp;'Costo SCyD'!$D$9:$D$597,0),MATCH('Resultados Caso I'!$D$4,'Costo SCyD'!$O$2:$S$2,0))+IF($D$6="Sí",INDEX(costos.acceso,MATCH($D65,vel.SAIB,0),MATCH($D$4,years,0)),0)</f>
        <v>503.15769254911459</v>
      </c>
      <c r="I65" s="34">
        <f t="array" ref="I65">INDEX('Costo SCyD'!$O$9:$S$597,MATCH(I$11&amp;$F$44&amp;I$13&amp;$D65,'Costo SCyD'!$A$9:$A$597&amp;'Costo SCyD'!$B$9:$B$597&amp;'Costo SCyD'!$C$9:$C$597&amp;'Costo SCyD'!$D$9:$D$597,0),MATCH('Resultados Caso I'!$D$4,'Costo SCyD'!$O$2:$S$2,0))+IF($D$6="Sí",INDEX(costos.acceso,MATCH($D65,vel.SAIB,0),MATCH($D$4,years,0)),0)</f>
        <v>549.54632987503089</v>
      </c>
      <c r="J65" s="9"/>
      <c r="K65" s="34">
        <f t="array" ref="K65">INDEX('Costo SCyD'!$O$9:$S$597,MATCH(K$11&amp;$F$44&amp;K$13&amp;$D65,'Costo SCyD'!$A$9:$A$597&amp;'Costo SCyD'!$B$9:$B$597&amp;'Costo SCyD'!$C$9:$C$597&amp;'Costo SCyD'!$D$9:$D$597,0),MATCH('Resultados Caso I'!$D$4,'Costo SCyD'!$O$2:$S$2,0))+IF($D$6="Sí",INDEX(costos.acceso,MATCH($D65,vel.SAIB,0),MATCH($D$4,years,0)),0)</f>
        <v>544.76389547130327</v>
      </c>
      <c r="L65" s="34">
        <f t="array" ref="L65">INDEX('Costo SCyD'!$O$9:$S$597,MATCH(L$11&amp;$F$44&amp;L$13&amp;$D65,'Costo SCyD'!$A$9:$A$597&amp;'Costo SCyD'!$B$9:$B$597&amp;'Costo SCyD'!$C$9:$C$597&amp;'Costo SCyD'!$D$9:$D$597,0),MATCH('Resultados Caso I'!$D$4,'Costo SCyD'!$O$2:$S$2,0))+IF($D$6="Sí",INDEX(costos.acceso,MATCH($D65,vel.SAIB,0),MATCH($D$4,years,0)),0)</f>
        <v>593.51698865024321</v>
      </c>
      <c r="M65" s="34">
        <f t="array" ref="M65">INDEX('Costo SCyD'!$O$9:$S$597,MATCH(M$11&amp;$F$44&amp;M$13&amp;$D65,'Costo SCyD'!$A$9:$A$597&amp;'Costo SCyD'!$B$9:$B$597&amp;'Costo SCyD'!$C$9:$C$597&amp;'Costo SCyD'!$D$9:$D$597,0),MATCH('Resultados Caso I'!$D$4,'Costo SCyD'!$O$2:$S$2,0))+IF($D$6="Sí",INDEX(costos.acceso,MATCH($D65,vel.SAIB,0),MATCH($D$4,years,0)),0)</f>
        <v>665.49080581023293</v>
      </c>
      <c r="N65" s="34">
        <f t="array" ref="N65">INDEX('Costo SCyD'!$O$9:$S$597,MATCH(N$11&amp;$F$44&amp;N$13&amp;$D65,'Costo SCyD'!$A$9:$A$597&amp;'Costo SCyD'!$B$9:$B$597&amp;'Costo SCyD'!$C$9:$C$597&amp;'Costo SCyD'!$D$9:$D$597,0),MATCH('Resultados Caso I'!$D$4,'Costo SCyD'!$O$2:$S$2,0))+IF($D$6="Sí",INDEX(costos.acceso,MATCH($D65,vel.SAIB,0),MATCH($D$4,years,0)),0)</f>
        <v>730.65852276332578</v>
      </c>
      <c r="P65" s="34">
        <f t="array" ref="P65">INDEX('Costo SCyD'!$O$9:$S$597,MATCH(P$11&amp;$F$44&amp;P$13&amp;$D65,'Costo SCyD'!$A$9:$A$597&amp;'Costo SCyD'!$B$9:$B$597&amp;'Costo SCyD'!$C$9:$C$597&amp;'Costo SCyD'!$D$9:$D$597,0),MATCH('Resultados Caso I'!$D$4,'Costo SCyD'!$O$2:$S$2,0))+IF($D$6="Sí",INDEX(costos.acceso,MATCH($D65,vel.SAIB,0),MATCH($D$4,years,0)),0)</f>
        <v>693.57478108689577</v>
      </c>
      <c r="Q65" s="34">
        <f t="array" ref="Q65">INDEX('Costo SCyD'!$O$9:$S$597,MATCH(Q$11&amp;$F$44&amp;Q$13&amp;$D65,'Costo SCyD'!$A$9:$A$597&amp;'Costo SCyD'!$B$9:$B$597&amp;'Costo SCyD'!$C$9:$C$597&amp;'Costo SCyD'!$D$9:$D$597,0),MATCH('Resultados Caso I'!$D$4,'Costo SCyD'!$O$2:$S$2,0))+IF($D$6="Sí",INDEX(costos.acceso,MATCH($D65,vel.SAIB,0),MATCH($D$4,years,0)),0)</f>
        <v>758.71939807058504</v>
      </c>
      <c r="R65" s="34">
        <f t="array" ref="R65">INDEX('Costo SCyD'!$O$9:$S$597,MATCH(R$11&amp;$F$44&amp;R$13&amp;$D65,'Costo SCyD'!$A$9:$A$597&amp;'Costo SCyD'!$B$9:$B$597&amp;'Costo SCyD'!$C$9:$C$597&amp;'Costo SCyD'!$D$9:$D$597,0),MATCH('Resultados Caso I'!$D$4,'Costo SCyD'!$O$2:$S$2,0))+IF($D$6="Sí",INDEX(costos.acceso,MATCH($D65,vel.SAIB,0),MATCH($D$4,years,0)),0)</f>
        <v>854.89189597820496</v>
      </c>
      <c r="S65" s="34">
        <f t="array" ref="S65">INDEX('Costo SCyD'!$O$9:$S$597,MATCH(S$11&amp;$F$44&amp;S$13&amp;$D65,'Costo SCyD'!$A$9:$A$597&amp;'Costo SCyD'!$B$9:$B$597&amp;'Costo SCyD'!$C$9:$C$597&amp;'Costo SCyD'!$D$9:$D$597,0),MATCH('Resultados Caso I'!$D$4,'Costo SCyD'!$O$2:$S$2,0))+IF($D$6="Sí",INDEX(costos.acceso,MATCH($D65,vel.SAIB,0),MATCH($D$4,years,0)),0)</f>
        <v>941.96998033746706</v>
      </c>
    </row>
    <row r="66" spans="3:19">
      <c r="C66" s="10" t="str">
        <f t="shared" si="1"/>
        <v>400 Mbps</v>
      </c>
      <c r="D66" s="22">
        <v>400</v>
      </c>
      <c r="F66" s="34">
        <f t="array" ref="F66">INDEX('Costo SCyD'!$O$9:$S$597,MATCH(F$11&amp;$F$44&amp;F$13&amp;$D66,'Costo SCyD'!$A$9:$A$597&amp;'Costo SCyD'!$B$9:$B$597&amp;'Costo SCyD'!$C$9:$C$597&amp;'Costo SCyD'!$D$9:$D$597,0),MATCH('Resultados Caso I'!$D$4,'Costo SCyD'!$O$2:$S$2,0))+IF($D$6="Sí",INDEX(costos.acceso,MATCH($D66,vel.SAIB,0),MATCH($D$4,years,0)),0)</f>
        <v>438.35348445312161</v>
      </c>
      <c r="G66" s="34">
        <f t="array" ref="G66">INDEX('Costo SCyD'!$O$9:$S$597,MATCH(G$11&amp;$F$44&amp;G$13&amp;$D66,'Costo SCyD'!$A$9:$A$597&amp;'Costo SCyD'!$B$9:$B$597&amp;'Costo SCyD'!$C$9:$C$597&amp;'Costo SCyD'!$D$9:$D$597,0),MATCH('Resultados Caso I'!$D$4,'Costo SCyD'!$O$2:$S$2,0))+IF($D$6="Sí",INDEX(costos.acceso,MATCH($D66,vel.SAIB,0),MATCH($D$4,years,0)),0)</f>
        <v>475.38546745882235</v>
      </c>
      <c r="H66" s="34">
        <f t="array" ref="H66">INDEX('Costo SCyD'!$O$9:$S$597,MATCH(H$11&amp;$F$44&amp;H$13&amp;$D66,'Costo SCyD'!$A$9:$A$597&amp;'Costo SCyD'!$B$9:$B$597&amp;'Costo SCyD'!$C$9:$C$597&amp;'Costo SCyD'!$D$9:$D$597,0),MATCH('Resultados Caso I'!$D$4,'Costo SCyD'!$O$2:$S$2,0))+IF($D$6="Sí",INDEX(costos.acceso,MATCH($D66,vel.SAIB,0),MATCH($D$4,years,0)),0)</f>
        <v>530.05549965845103</v>
      </c>
      <c r="I66" s="34">
        <f t="array" ref="I66">INDEX('Costo SCyD'!$O$9:$S$597,MATCH(I$11&amp;$F$44&amp;I$13&amp;$D66,'Costo SCyD'!$A$9:$A$597&amp;'Costo SCyD'!$B$9:$B$597&amp;'Costo SCyD'!$C$9:$C$597&amp;'Costo SCyD'!$D$9:$D$597,0),MATCH('Resultados Caso I'!$D$4,'Costo SCyD'!$O$2:$S$2,0))+IF($D$6="Sí",INDEX(costos.acceso,MATCH($D66,vel.SAIB,0),MATCH($D$4,years,0)),0)</f>
        <v>579.55573911750787</v>
      </c>
      <c r="J66" s="9"/>
      <c r="K66" s="34">
        <f t="array" ref="K66">INDEX('Costo SCyD'!$O$9:$S$597,MATCH(K$11&amp;$F$44&amp;K$13&amp;$D66,'Costo SCyD'!$A$9:$A$597&amp;'Costo SCyD'!$B$9:$B$597&amp;'Costo SCyD'!$C$9:$C$597&amp;'Costo SCyD'!$D$9:$D$597,0),MATCH('Resultados Caso I'!$D$4,'Costo SCyD'!$O$2:$S$2,0))+IF($D$6="Sí",INDEX(costos.acceso,MATCH($D66,vel.SAIB,0),MATCH($D$4,years,0)),0)</f>
        <v>574.45251423684306</v>
      </c>
      <c r="L66" s="34">
        <f t="array" ref="L66">INDEX('Costo SCyD'!$O$9:$S$597,MATCH(L$11&amp;$F$44&amp;L$13&amp;$D66,'Costo SCyD'!$A$9:$A$597&amp;'Costo SCyD'!$B$9:$B$597&amp;'Costo SCyD'!$C$9:$C$597&amp;'Costo SCyD'!$D$9:$D$597,0),MATCH('Resultados Caso I'!$D$4,'Costo SCyD'!$O$2:$S$2,0))+IF($D$6="Sí",INDEX(costos.acceso,MATCH($D66,vel.SAIB,0),MATCH($D$4,years,0)),0)</f>
        <v>626.47580972129583</v>
      </c>
      <c r="M66" s="34">
        <f t="array" ref="M66">INDEX('Costo SCyD'!$O$9:$S$597,MATCH(M$11&amp;$F$44&amp;M$13&amp;$D66,'Costo SCyD'!$A$9:$A$597&amp;'Costo SCyD'!$B$9:$B$597&amp;'Costo SCyD'!$C$9:$C$597&amp;'Costo SCyD'!$D$9:$D$597,0),MATCH('Resultados Caso I'!$D$4,'Costo SCyD'!$O$2:$S$2,0))+IF($D$6="Sí",INDEX(costos.acceso,MATCH($D66,vel.SAIB,0),MATCH($D$4,years,0)),0)</f>
        <v>703.27740143805568</v>
      </c>
      <c r="N66" s="34">
        <f t="array" ref="N66">INDEX('Costo SCyD'!$O$9:$S$597,MATCH(N$11&amp;$F$44&amp;N$13&amp;$D66,'Costo SCyD'!$A$9:$A$597&amp;'Costo SCyD'!$B$9:$B$597&amp;'Costo SCyD'!$C$9:$C$597&amp;'Costo SCyD'!$D$9:$D$597,0),MATCH('Resultados Caso I'!$D$4,'Costo SCyD'!$O$2:$S$2,0))+IF($D$6="Sí",INDEX(costos.acceso,MATCH($D66,vel.SAIB,0),MATCH($D$4,years,0)),0)</f>
        <v>772.81636141039235</v>
      </c>
      <c r="O66" s="46"/>
      <c r="P66" s="34">
        <f t="array" ref="P66">INDEX('Costo SCyD'!$O$9:$S$597,MATCH(P$11&amp;$F$44&amp;P$13&amp;$D66,'Costo SCyD'!$A$9:$A$597&amp;'Costo SCyD'!$B$9:$B$597&amp;'Costo SCyD'!$C$9:$C$597&amp;'Costo SCyD'!$D$9:$D$597,0),MATCH('Resultados Caso I'!$D$4,'Costo SCyD'!$O$2:$S$2,0))+IF($D$6="Sí",INDEX(costos.acceso,MATCH($D66,vel.SAIB,0),MATCH($D$4,years,0)),0)</f>
        <v>733.24516038277443</v>
      </c>
      <c r="Q66" s="34">
        <f t="array" ref="Q66">INDEX('Costo SCyD'!$O$9:$S$597,MATCH(Q$11&amp;$F$44&amp;Q$13&amp;$D66,'Costo SCyD'!$A$9:$A$597&amp;'Costo SCyD'!$B$9:$B$597&amp;'Costo SCyD'!$C$9:$C$597&amp;'Costo SCyD'!$D$9:$D$597,0),MATCH('Resultados Caso I'!$D$4,'Costo SCyD'!$O$2:$S$2,0))+IF($D$6="Sí",INDEX(costos.acceso,MATCH($D66,vel.SAIB,0),MATCH($D$4,years,0)),0)</f>
        <v>802.75947091328931</v>
      </c>
      <c r="R66" s="34">
        <f t="array" ref="R66">INDEX('Costo SCyD'!$O$9:$S$597,MATCH(R$11&amp;$F$44&amp;R$13&amp;$D66,'Costo SCyD'!$A$9:$A$597&amp;'Costo SCyD'!$B$9:$B$597&amp;'Costo SCyD'!$C$9:$C$597&amp;'Costo SCyD'!$D$9:$D$597,0),MATCH('Resultados Caso I'!$D$4,'Costo SCyD'!$O$2:$S$2,0))+IF($D$6="Sí",INDEX(costos.acceso,MATCH($D66,vel.SAIB,0),MATCH($D$4,years,0)),0)</f>
        <v>905.38291385592606</v>
      </c>
      <c r="S66" s="34">
        <f t="array" ref="S66">INDEX('Costo SCyD'!$O$9:$S$597,MATCH(S$11&amp;$F$44&amp;S$13&amp;$D66,'Costo SCyD'!$A$9:$A$597&amp;'Costo SCyD'!$B$9:$B$597&amp;'Costo SCyD'!$C$9:$C$597&amp;'Costo SCyD'!$D$9:$D$597,0),MATCH('Resultados Caso I'!$D$4,'Costo SCyD'!$O$2:$S$2,0))+IF($D$6="Sí",INDEX(costos.acceso,MATCH($D66,vel.SAIB,0),MATCH($D$4,years,0)),0)</f>
        <v>998.3019189376148</v>
      </c>
    </row>
    <row r="67" spans="3:19">
      <c r="C67" s="10" t="str">
        <f t="shared" si="1"/>
        <v>500 Mbps</v>
      </c>
      <c r="D67" s="22">
        <v>500</v>
      </c>
      <c r="F67" s="34">
        <f t="array" ref="F67">INDEX('Costo SCyD'!$O$9:$S$597,MATCH(F$11&amp;$F$44&amp;F$13&amp;$D67,'Costo SCyD'!$A$9:$A$597&amp;'Costo SCyD'!$B$9:$B$597&amp;'Costo SCyD'!$C$9:$C$597&amp;'Costo SCyD'!$D$9:$D$597,0),MATCH('Resultados Caso I'!$D$4,'Costo SCyD'!$O$2:$S$2,0))+IF($D$6="Sí",INDEX(costos.acceso,MATCH($D67,vel.SAIB,0),MATCH($D$4,years,0)),0)</f>
        <v>476.88032854760229</v>
      </c>
      <c r="G67" s="34">
        <f t="array" ref="G67">INDEX('Costo SCyD'!$O$9:$S$597,MATCH(G$11&amp;$F$44&amp;G$13&amp;$D67,'Costo SCyD'!$A$9:$A$597&amp;'Costo SCyD'!$B$9:$B$597&amp;'Costo SCyD'!$C$9:$C$597&amp;'Costo SCyD'!$D$9:$D$597,0),MATCH('Resultados Caso I'!$D$4,'Costo SCyD'!$O$2:$S$2,0))+IF($D$6="Sí",INDEX(costos.acceso,MATCH($D67,vel.SAIB,0),MATCH($D$4,years,0)),0)</f>
        <v>518.15604466116099</v>
      </c>
      <c r="H67" s="34">
        <f t="array" ref="H67">INDEX('Costo SCyD'!$O$9:$S$597,MATCH(H$11&amp;$F$44&amp;H$13&amp;$D67,'Costo SCyD'!$A$9:$A$597&amp;'Costo SCyD'!$B$9:$B$597&amp;'Costo SCyD'!$C$9:$C$597&amp;'Costo SCyD'!$D$9:$D$597,0),MATCH('Resultados Caso I'!$D$4,'Costo SCyD'!$O$2:$S$2,0))+IF($D$6="Sí",INDEX(costos.acceso,MATCH($D67,vel.SAIB,0),MATCH($D$4,years,0)),0)</f>
        <v>579.09106746681539</v>
      </c>
      <c r="I67" s="34">
        <f t="array" ref="I67">INDEX('Costo SCyD'!$O$9:$S$597,MATCH(I$11&amp;$F$44&amp;I$13&amp;$D67,'Costo SCyD'!$A$9:$A$597&amp;'Costo SCyD'!$B$9:$B$597&amp;'Costo SCyD'!$C$9:$C$597&amp;'Costo SCyD'!$D$9:$D$597,0),MATCH('Resultados Caso I'!$D$4,'Costo SCyD'!$O$2:$S$2,0))+IF($D$6="Sí",INDEX(costos.acceso,MATCH($D67,vel.SAIB,0),MATCH($D$4,years,0)),0)</f>
        <v>634.26385773167056</v>
      </c>
      <c r="J67" s="9"/>
      <c r="K67" s="34">
        <f t="array" ref="K67">INDEX('Costo SCyD'!$O$9:$S$597,MATCH(K$11&amp;$F$44&amp;K$13&amp;$D67,'Costo SCyD'!$A$9:$A$597&amp;'Costo SCyD'!$B$9:$B$597&amp;'Costo SCyD'!$C$9:$C$597&amp;'Costo SCyD'!$D$9:$D$597,0),MATCH('Resultados Caso I'!$D$4,'Costo SCyD'!$O$2:$S$2,0))+IF($D$6="Sí",INDEX(costos.acceso,MATCH($D67,vel.SAIB,0),MATCH($D$4,years,0)),0)</f>
        <v>628.57582148998335</v>
      </c>
      <c r="L67" s="34">
        <f t="array" ref="L67">INDEX('Costo SCyD'!$O$9:$S$597,MATCH(L$11&amp;$F$44&amp;L$13&amp;$D67,'Costo SCyD'!$A$9:$A$597&amp;'Costo SCyD'!$B$9:$B$597&amp;'Costo SCyD'!$C$9:$C$597&amp;'Costo SCyD'!$D$9:$D$597,0),MATCH('Resultados Caso I'!$D$4,'Costo SCyD'!$O$2:$S$2,0))+IF($D$6="Sí",INDEX(costos.acceso,MATCH($D67,vel.SAIB,0),MATCH($D$4,years,0)),0)</f>
        <v>686.5608009974942</v>
      </c>
      <c r="M67" s="34">
        <f t="array" ref="M67">INDEX('Costo SCyD'!$O$9:$S$597,MATCH(M$11&amp;$F$44&amp;M$13&amp;$D67,'Costo SCyD'!$A$9:$A$597&amp;'Costo SCyD'!$B$9:$B$597&amp;'Costo SCyD'!$C$9:$C$597&amp;'Costo SCyD'!$D$9:$D$597,0),MATCH('Resultados Caso I'!$D$4,'Costo SCyD'!$O$2:$S$2,0))+IF($D$6="Sí",INDEX(costos.acceso,MATCH($D67,vel.SAIB,0),MATCH($D$4,years,0)),0)</f>
        <v>772.16358106688483</v>
      </c>
      <c r="N67" s="34">
        <f t="array" ref="N67">INDEX('Costo SCyD'!$O$9:$S$597,MATCH(N$11&amp;$F$44&amp;N$13&amp;$D67,'Costo SCyD'!$A$9:$A$597&amp;'Costo SCyD'!$B$9:$B$597&amp;'Costo SCyD'!$C$9:$C$597&amp;'Costo SCyD'!$D$9:$D$597,0),MATCH('Resultados Caso I'!$D$4,'Costo SCyD'!$O$2:$S$2,0))+IF($D$6="Sí",INDEX(costos.acceso,MATCH($D67,vel.SAIB,0),MATCH($D$4,years,0)),0)</f>
        <v>849.67145770985155</v>
      </c>
      <c r="O67" s="46"/>
      <c r="P67" s="34">
        <f t="array" ref="P67">INDEX('Costo SCyD'!$O$9:$S$597,MATCH(P$11&amp;$F$44&amp;P$13&amp;$D67,'Costo SCyD'!$A$9:$A$597&amp;'Costo SCyD'!$B$9:$B$597&amp;'Costo SCyD'!$C$9:$C$597&amp;'Costo SCyD'!$D$9:$D$597,0),MATCH('Resultados Caso I'!$D$4,'Costo SCyD'!$O$2:$S$2,0))+IF($D$6="Sí",INDEX(costos.acceso,MATCH($D67,vel.SAIB,0),MATCH($D$4,years,0)),0)</f>
        <v>805.56553824998662</v>
      </c>
      <c r="Q67" s="34">
        <f t="array" ref="Q67">INDEX('Costo SCyD'!$O$9:$S$597,MATCH(Q$11&amp;$F$44&amp;Q$13&amp;$D67,'Costo SCyD'!$A$9:$A$597&amp;'Costo SCyD'!$B$9:$B$597&amp;'Costo SCyD'!$C$9:$C$597&amp;'Costo SCyD'!$D$9:$D$597,0),MATCH('Resultados Caso I'!$D$4,'Costo SCyD'!$O$2:$S$2,0))+IF($D$6="Sí",INDEX(costos.acceso,MATCH($D67,vel.SAIB,0),MATCH($D$4,years,0)),0)</f>
        <v>883.04594071305746</v>
      </c>
      <c r="R67" s="34">
        <f t="array" ref="R67">INDEX('Costo SCyD'!$O$9:$S$597,MATCH(R$11&amp;$F$44&amp;R$13&amp;$D67,'Costo SCyD'!$A$9:$A$597&amp;'Costo SCyD'!$B$9:$B$597&amp;'Costo SCyD'!$C$9:$C$597&amp;'Costo SCyD'!$D$9:$D$597,0),MATCH('Resultados Caso I'!$D$4,'Costo SCyD'!$O$2:$S$2,0))+IF($D$6="Sí",INDEX(costos.acceso,MATCH($D67,vel.SAIB,0),MATCH($D$4,years,0)),0)</f>
        <v>997.42966401634862</v>
      </c>
      <c r="S67" s="34">
        <f t="array" ref="S67">INDEX('Costo SCyD'!$O$9:$S$597,MATCH(S$11&amp;$F$44&amp;S$13&amp;$D67,'Costo SCyD'!$A$9:$A$597&amp;'Costo SCyD'!$B$9:$B$597&amp;'Costo SCyD'!$C$9:$C$597&amp;'Costo SCyD'!$D$9:$D$597,0),MATCH('Resultados Caso I'!$D$4,'Costo SCyD'!$O$2:$S$2,0))+IF($D$6="Sí",INDEX(costos.acceso,MATCH($D67,vel.SAIB,0),MATCH($D$4,years,0)),0)</f>
        <v>1100.9968555090561</v>
      </c>
    </row>
    <row r="68" spans="3:19">
      <c r="C68" s="10" t="str">
        <f t="shared" si="1"/>
        <v>750 Mbps</v>
      </c>
      <c r="D68" s="22">
        <v>750</v>
      </c>
      <c r="F68" s="34">
        <f t="array" ref="F68">INDEX('Costo SCyD'!$O$9:$S$597,MATCH(F$11&amp;$F$44&amp;F$13&amp;$D68,'Costo SCyD'!$A$9:$A$597&amp;'Costo SCyD'!$B$9:$B$597&amp;'Costo SCyD'!$C$9:$C$597&amp;'Costo SCyD'!$D$9:$D$597,0),MATCH('Resultados Caso I'!$D$4,'Costo SCyD'!$O$2:$S$2,0))+IF($D$6="Sí",INDEX(costos.acceso,MATCH($D68,vel.SAIB,0),MATCH($D$4,years,0)),0)</f>
        <v>558.53654237924275</v>
      </c>
      <c r="G68" s="34">
        <f t="array" ref="G68">INDEX('Costo SCyD'!$O$9:$S$597,MATCH(G$11&amp;$F$44&amp;G$13&amp;$D68,'Costo SCyD'!$A$9:$A$597&amp;'Costo SCyD'!$B$9:$B$597&amp;'Costo SCyD'!$C$9:$C$597&amp;'Costo SCyD'!$D$9:$D$597,0),MATCH('Resultados Caso I'!$D$4,'Costo SCyD'!$O$2:$S$2,0))+IF($D$6="Sí",INDEX(costos.acceso,MATCH($D68,vel.SAIB,0),MATCH($D$4,years,0)),0)</f>
        <v>608.80669305509912</v>
      </c>
      <c r="H68" s="34">
        <f t="array" ref="H68">INDEX('Costo SCyD'!$O$9:$S$597,MATCH(H$11&amp;$F$44&amp;H$13&amp;$D68,'Costo SCyD'!$A$9:$A$597&amp;'Costo SCyD'!$B$9:$B$597&amp;'Costo SCyD'!$C$9:$C$597&amp;'Costo SCyD'!$D$9:$D$597,0),MATCH('Resultados Caso I'!$D$4,'Costo SCyD'!$O$2:$S$2,0))+IF($D$6="Sí",INDEX(costos.acceso,MATCH($D68,vel.SAIB,0),MATCH($D$4,years,0)),0)</f>
        <v>683.02013055063333</v>
      </c>
      <c r="I68" s="34">
        <f t="array" ref="I68">INDEX('Costo SCyD'!$O$9:$S$597,MATCH(I$11&amp;$F$44&amp;I$13&amp;$D68,'Costo SCyD'!$A$9:$A$597&amp;'Costo SCyD'!$B$9:$B$597&amp;'Costo SCyD'!$C$9:$C$597&amp;'Costo SCyD'!$D$9:$D$597,0),MATCH('Resultados Caso I'!$D$4,'Costo SCyD'!$O$2:$S$2,0))+IF($D$6="Sí",INDEX(costos.acceso,MATCH($D68,vel.SAIB,0),MATCH($D$4,years,0)),0)</f>
        <v>750.21568137259987</v>
      </c>
      <c r="J68" s="9"/>
      <c r="K68" s="34">
        <f t="array" ref="K68">INDEX('Costo SCyD'!$O$9:$S$597,MATCH(K$11&amp;$F$44&amp;K$13&amp;$D68,'Costo SCyD'!$A$9:$A$597&amp;'Costo SCyD'!$B$9:$B$597&amp;'Costo SCyD'!$C$9:$C$597&amp;'Costo SCyD'!$D$9:$D$597,0),MATCH('Resultados Caso I'!$D$4,'Costo SCyD'!$O$2:$S$2,0))+IF($D$6="Sí",INDEX(costos.acceso,MATCH($D68,vel.SAIB,0),MATCH($D$4,years,0)),0)</f>
        <v>743.28815919145427</v>
      </c>
      <c r="L68" s="34">
        <f t="array" ref="L68">INDEX('Costo SCyD'!$O$9:$S$597,MATCH(L$11&amp;$F$44&amp;L$13&amp;$D68,'Costo SCyD'!$A$9:$A$597&amp;'Costo SCyD'!$B$9:$B$597&amp;'Costo SCyD'!$C$9:$C$597&amp;'Costo SCyD'!$D$9:$D$597,0),MATCH('Resultados Caso I'!$D$4,'Costo SCyD'!$O$2:$S$2,0))+IF($D$6="Sí",INDEX(costos.acceso,MATCH($D68,vel.SAIB,0),MATCH($D$4,years,0)),0)</f>
        <v>813.90870636159764</v>
      </c>
      <c r="M68" s="34">
        <f t="array" ref="M68">INDEX('Costo SCyD'!$O$9:$S$597,MATCH(M$11&amp;$F$44&amp;M$13&amp;$D68,'Costo SCyD'!$A$9:$A$597&amp;'Costo SCyD'!$B$9:$B$597&amp;'Costo SCyD'!$C$9:$C$597&amp;'Costo SCyD'!$D$9:$D$597,0),MATCH('Resultados Caso I'!$D$4,'Costo SCyD'!$O$2:$S$2,0))+IF($D$6="Sí",INDEX(costos.acceso,MATCH($D68,vel.SAIB,0),MATCH($D$4,years,0)),0)</f>
        <v>918.16527796222692</v>
      </c>
      <c r="N68" s="34">
        <f t="array" ref="N68">INDEX('Costo SCyD'!$O$9:$S$597,MATCH(N$11&amp;$F$44&amp;N$13&amp;$D68,'Costo SCyD'!$A$9:$A$597&amp;'Costo SCyD'!$B$9:$B$597&amp;'Costo SCyD'!$C$9:$C$597&amp;'Costo SCyD'!$D$9:$D$597,0),MATCH('Resultados Caso I'!$D$4,'Costo SCyD'!$O$2:$S$2,0))+IF($D$6="Sí",INDEX(costos.acceso,MATCH($D68,vel.SAIB,0),MATCH($D$4,years,0)),0)</f>
        <v>1012.5629772459403</v>
      </c>
      <c r="O68" s="46"/>
      <c r="P68" s="34">
        <f t="array" ref="P68">INDEX('Costo SCyD'!$O$9:$S$597,MATCH(P$11&amp;$F$44&amp;P$13&amp;$D68,'Costo SCyD'!$A$9:$A$597&amp;'Costo SCyD'!$B$9:$B$597&amp;'Costo SCyD'!$C$9:$C$597&amp;'Costo SCyD'!$D$9:$D$597,0),MATCH('Resultados Caso I'!$D$4,'Costo SCyD'!$O$2:$S$2,0))+IF($D$6="Sí",INDEX(costos.acceso,MATCH($D68,vel.SAIB,0),MATCH($D$4,years,0)),0)</f>
        <v>958.84589064604813</v>
      </c>
      <c r="Q68" s="34">
        <f t="array" ref="Q68">INDEX('Costo SCyD'!$O$9:$S$597,MATCH(Q$11&amp;$F$44&amp;Q$13&amp;$D68,'Costo SCyD'!$A$9:$A$597&amp;'Costo SCyD'!$B$9:$B$597&amp;'Costo SCyD'!$C$9:$C$597&amp;'Costo SCyD'!$D$9:$D$597,0),MATCH('Resultados Caso I'!$D$4,'Costo SCyD'!$O$2:$S$2,0))+IF($D$6="Sí",INDEX(costos.acceso,MATCH($D68,vel.SAIB,0),MATCH($D$4,years,0)),0)</f>
        <v>1053.2101288225265</v>
      </c>
      <c r="R68" s="34">
        <f t="array" ref="R68">INDEX('Costo SCyD'!$O$9:$S$597,MATCH(R$11&amp;$F$44&amp;R$13&amp;$D68,'Costo SCyD'!$A$9:$A$597&amp;'Costo SCyD'!$B$9:$B$597&amp;'Costo SCyD'!$C$9:$C$597&amp;'Costo SCyD'!$D$9:$D$597,0),MATCH('Resultados Caso I'!$D$4,'Costo SCyD'!$O$2:$S$2,0))+IF($D$6="Sí",INDEX(costos.acceso,MATCH($D68,vel.SAIB,0),MATCH($D$4,years,0)),0)</f>
        <v>1192.5193291644944</v>
      </c>
      <c r="S68" s="34">
        <f t="array" ref="S68">INDEX('Costo SCyD'!$O$9:$S$597,MATCH(S$11&amp;$F$44&amp;S$13&amp;$D68,'Costo SCyD'!$A$9:$A$597&amp;'Costo SCyD'!$B$9:$B$597&amp;'Costo SCyD'!$C$9:$C$597&amp;'Costo SCyD'!$D$9:$D$597,0),MATCH('Resultados Caso I'!$D$4,'Costo SCyD'!$O$2:$S$2,0))+IF($D$6="Sí",INDEX(costos.acceso,MATCH($D68,vel.SAIB,0),MATCH($D$4,years,0)),0)</f>
        <v>1318.6549559114633</v>
      </c>
    </row>
    <row r="69" spans="3:19">
      <c r="C69" s="10" t="str">
        <f t="shared" si="1"/>
        <v>1000 Mbps</v>
      </c>
      <c r="D69" s="22">
        <v>1000</v>
      </c>
      <c r="F69" s="34">
        <f t="array" ref="F69">INDEX('Costo SCyD'!$O$9:$S$597,MATCH(F$11&amp;$F$44&amp;F$13&amp;$D69,'Costo SCyD'!$A$9:$A$597&amp;'Costo SCyD'!$B$9:$B$597&amp;'Costo SCyD'!$C$9:$C$597&amp;'Costo SCyD'!$D$9:$D$597,0),MATCH('Resultados Caso I'!$D$4,'Costo SCyD'!$O$2:$S$2,0))+IF($D$6="Sí",INDEX(costos.acceso,MATCH($D69,vel.SAIB,0),MATCH($D$4,years,0)),0)</f>
        <v>627.0506305953495</v>
      </c>
      <c r="G69" s="34">
        <f t="array" ref="G69">INDEX('Costo SCyD'!$O$9:$S$597,MATCH(G$11&amp;$F$44&amp;G$13&amp;$D69,'Costo SCyD'!$A$9:$A$597&amp;'Costo SCyD'!$B$9:$B$597&amp;'Costo SCyD'!$C$9:$C$597&amp;'Costo SCyD'!$D$9:$D$597,0),MATCH('Resultados Caso I'!$D$4,'Costo SCyD'!$O$2:$S$2,0))+IF($D$6="Sí",INDEX(costos.acceso,MATCH($D69,vel.SAIB,0),MATCH($D$4,years,0)),0)</f>
        <v>684.86761027708974</v>
      </c>
      <c r="H69" s="34">
        <f t="array" ref="H69">INDEX('Costo SCyD'!$O$9:$S$597,MATCH(H$11&amp;$F$44&amp;H$13&amp;$D69,'Costo SCyD'!$A$9:$A$597&amp;'Costo SCyD'!$B$9:$B$597&amp;'Costo SCyD'!$C$9:$C$597&amp;'Costo SCyD'!$D$9:$D$597,0),MATCH('Resultados Caso I'!$D$4,'Costo SCyD'!$O$2:$S$2,0))+IF($D$6="Sí",INDEX(costos.acceso,MATCH($D69,vel.SAIB,0),MATCH($D$4,years,0)),0)</f>
        <v>770.2223734935078</v>
      </c>
      <c r="I69" s="34">
        <f t="array" ref="I69">INDEX('Costo SCyD'!$O$9:$S$597,MATCH(I$11&amp;$F$44&amp;I$13&amp;$D69,'Costo SCyD'!$A$9:$A$597&amp;'Costo SCyD'!$B$9:$B$597&amp;'Costo SCyD'!$C$9:$C$597&amp;'Costo SCyD'!$D$9:$D$597,0),MATCH('Resultados Caso I'!$D$4,'Costo SCyD'!$O$2:$S$2,0))+IF($D$6="Sí",INDEX(costos.acceso,MATCH($D69,vel.SAIB,0),MATCH($D$4,years,0)),0)</f>
        <v>847.50568663947138</v>
      </c>
      <c r="J69" s="9"/>
      <c r="K69" s="34">
        <f t="array" ref="K69">INDEX('Costo SCyD'!$O$9:$S$597,MATCH(K$11&amp;$F$44&amp;K$13&amp;$D69,'Costo SCyD'!$A$9:$A$597&amp;'Costo SCyD'!$B$9:$B$597&amp;'Costo SCyD'!$C$9:$C$597&amp;'Costo SCyD'!$D$9:$D$597,0),MATCH('Resultados Caso I'!$D$4,'Costo SCyD'!$O$2:$S$2,0))+IF($D$6="Sí",INDEX(costos.acceso,MATCH($D69,vel.SAIB,0),MATCH($D$4,years,0)),0)</f>
        <v>839.53816707155283</v>
      </c>
      <c r="L69" s="34">
        <f t="array" ref="L69">INDEX('Costo SCyD'!$O$9:$S$597,MATCH(L$11&amp;$F$44&amp;L$13&amp;$D69,'Costo SCyD'!$A$9:$A$597&amp;'Costo SCyD'!$B$9:$B$597&amp;'Costo SCyD'!$C$9:$C$597&amp;'Costo SCyD'!$D$9:$D$597,0),MATCH('Resultados Caso I'!$D$4,'Costo SCyD'!$O$2:$S$2,0))+IF($D$6="Sí",INDEX(costos.acceso,MATCH($D69,vel.SAIB,0),MATCH($D$4,years,0)),0)</f>
        <v>920.76065568467243</v>
      </c>
      <c r="M69" s="34">
        <f t="array" ref="M69">INDEX('Costo SCyD'!$O$9:$S$597,MATCH(M$11&amp;$F$44&amp;M$13&amp;$D69,'Costo SCyD'!$A$9:$A$597&amp;'Costo SCyD'!$B$9:$B$597&amp;'Costo SCyD'!$C$9:$C$597&amp;'Costo SCyD'!$D$9:$D$597,0),MATCH('Resultados Caso I'!$D$4,'Costo SCyD'!$O$2:$S$2,0))+IF($D$6="Sí",INDEX(costos.acceso,MATCH($D69,vel.SAIB,0),MATCH($D$4,years,0)),0)</f>
        <v>1040.668792041552</v>
      </c>
      <c r="N69" s="34">
        <f t="array" ref="N69">INDEX('Costo SCyD'!$O$9:$S$597,MATCH(N$11&amp;$F$44&amp;N$13&amp;$D69,'Costo SCyD'!$A$9:$A$597&amp;'Costo SCyD'!$B$9:$B$597&amp;'Costo SCyD'!$C$9:$C$597&amp;'Costo SCyD'!$D$9:$D$597,0),MATCH('Resultados Caso I'!$D$4,'Costo SCyD'!$O$2:$S$2,0))+IF($D$6="Sí",INDEX(costos.acceso,MATCH($D69,vel.SAIB,0),MATCH($D$4,years,0)),0)</f>
        <v>1149.2379884356801</v>
      </c>
      <c r="O69" s="46"/>
      <c r="P69" s="34">
        <f t="array" ref="P69">INDEX('Costo SCyD'!$O$9:$S$597,MATCH(P$11&amp;$F$44&amp;P$13&amp;$D69,'Costo SCyD'!$A$9:$A$597&amp;'Costo SCyD'!$B$9:$B$597&amp;'Costo SCyD'!$C$9:$C$597&amp;'Costo SCyD'!$D$9:$D$597,0),MATCH('Resultados Caso I'!$D$4,'Costo SCyD'!$O$2:$S$2,0))+IF($D$6="Sí",INDEX(costos.acceso,MATCH($D69,vel.SAIB,0),MATCH($D$4,years,0)),0)</f>
        <v>1087.4566000222203</v>
      </c>
      <c r="Q69" s="34">
        <f t="array" ref="Q69">INDEX('Costo SCyD'!$O$9:$S$597,MATCH(Q$11&amp;$F$44&amp;Q$13&amp;$D69,'Costo SCyD'!$A$9:$A$597&amp;'Costo SCyD'!$B$9:$B$597&amp;'Costo SCyD'!$C$9:$C$597&amp;'Costo SCyD'!$D$9:$D$597,0),MATCH('Resultados Caso I'!$D$4,'Costo SCyD'!$O$2:$S$2,0))+IF($D$6="Sí",INDEX(costos.acceso,MATCH($D69,vel.SAIB,0),MATCH($D$4,years,0)),0)</f>
        <v>1195.9873119453232</v>
      </c>
      <c r="R69" s="34">
        <f t="array" ref="R69">INDEX('Costo SCyD'!$O$9:$S$597,MATCH(R$11&amp;$F$44&amp;R$13&amp;$D69,'Costo SCyD'!$A$9:$A$597&amp;'Costo SCyD'!$B$9:$B$597&amp;'Costo SCyD'!$C$9:$C$597&amp;'Costo SCyD'!$D$9:$D$597,0),MATCH('Resultados Caso I'!$D$4,'Costo SCyD'!$O$2:$S$2,0))+IF($D$6="Sí",INDEX(costos.acceso,MATCH($D69,vel.SAIB,0),MATCH($D$4,years,0)),0)</f>
        <v>1356.2103687168512</v>
      </c>
      <c r="S69" s="34">
        <f t="array" ref="S69">INDEX('Costo SCyD'!$O$9:$S$597,MATCH(S$11&amp;$F$44&amp;S$13&amp;$D69,'Costo SCyD'!$A$9:$A$597&amp;'Costo SCyD'!$B$9:$B$597&amp;'Costo SCyD'!$C$9:$C$597&amp;'Costo SCyD'!$D$9:$D$597,0),MATCH('Resultados Caso I'!$D$4,'Costo SCyD'!$O$2:$S$2,0))+IF($D$6="Sí",INDEX(costos.acceso,MATCH($D69,vel.SAIB,0),MATCH($D$4,years,0)),0)</f>
        <v>1501.2821632256278</v>
      </c>
    </row>
  </sheetData>
  <mergeCells count="12">
    <mergeCell ref="F8:I8"/>
    <mergeCell ref="F9:I9"/>
    <mergeCell ref="K8:N8"/>
    <mergeCell ref="K9:N9"/>
    <mergeCell ref="P8:S8"/>
    <mergeCell ref="P9:S9"/>
    <mergeCell ref="F40:I40"/>
    <mergeCell ref="K40:N40"/>
    <mergeCell ref="P40:S40"/>
    <mergeCell ref="F41:I41"/>
    <mergeCell ref="K41:N41"/>
    <mergeCell ref="P41:S41"/>
  </mergeCells>
  <dataValidations count="2">
    <dataValidation type="list" allowBlank="1" showInputMessage="1" showErrorMessage="1" sqref="D6" xr:uid="{6A1D94F6-FBB8-4C4B-A976-57D3067342C4}">
      <formula1>"Sí,No"</formula1>
    </dataValidation>
    <dataValidation type="list" allowBlank="1" showInputMessage="1" showErrorMessage="1" sqref="D4" xr:uid="{F4B424B0-045F-478A-8EA4-1722E44897A0}">
      <formula1>years</formula1>
    </dataValidation>
  </dataValidation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5BCBA-0A20-477C-BF2B-E43E97C3F7B4}">
  <sheetPr codeName="Sheet2">
    <tabColor rgb="FF92D050"/>
    <pageSetUpPr autoPageBreaks="0"/>
  </sheetPr>
  <dimension ref="C1:AD69"/>
  <sheetViews>
    <sheetView showGridLines="0" defaultGridColor="0" topLeftCell="C1" colorId="22" zoomScale="106" zoomScaleNormal="106" workbookViewId="0">
      <pane ySplit="1" topLeftCell="A33" activePane="bottomLeft" state="frozen"/>
      <selection activeCell="E9" sqref="E9:E28"/>
      <selection pane="bottomLeft" activeCell="S48" sqref="S48"/>
    </sheetView>
  </sheetViews>
  <sheetFormatPr baseColWidth="10" defaultColWidth="12.75" defaultRowHeight="13.8"/>
  <cols>
    <col min="1" max="1" width="6.75" customWidth="1"/>
    <col min="3" max="3" width="23.125" customWidth="1"/>
    <col min="5" max="5" width="5.125" customWidth="1"/>
    <col min="6" max="9" width="13.375" customWidth="1"/>
    <col min="10" max="10" width="5.125" customWidth="1"/>
    <col min="11" max="14" width="13.375" customWidth="1"/>
    <col min="15" max="15" width="5.125" customWidth="1"/>
    <col min="16" max="23" width="13.375" customWidth="1"/>
    <col min="24" max="24" width="13.375" style="7" customWidth="1"/>
    <col min="25" max="30" width="13.375" style="9" customWidth="1"/>
    <col min="31" max="34" width="13.375" customWidth="1"/>
  </cols>
  <sheetData>
    <row r="1" spans="3:30" s="1" customFormat="1" ht="33.75" customHeight="1">
      <c r="D1" s="1" t="s">
        <v>208</v>
      </c>
      <c r="X1" s="7"/>
      <c r="Y1" s="9"/>
      <c r="AA1" s="9"/>
      <c r="AB1" s="9"/>
      <c r="AC1" s="9"/>
      <c r="AD1" s="9"/>
    </row>
    <row r="3" spans="3:30" ht="21">
      <c r="C3" s="8"/>
      <c r="X3"/>
      <c r="Y3"/>
      <c r="Z3"/>
      <c r="AA3"/>
      <c r="AB3"/>
      <c r="AC3"/>
      <c r="AD3"/>
    </row>
    <row r="4" spans="3:30" ht="12">
      <c r="C4" s="23" t="s">
        <v>203</v>
      </c>
      <c r="D4" s="41">
        <v>2026</v>
      </c>
      <c r="X4"/>
      <c r="Y4"/>
      <c r="Z4"/>
      <c r="AA4"/>
      <c r="AB4"/>
      <c r="AC4"/>
      <c r="AD4"/>
    </row>
    <row r="5" spans="3:30" ht="11.4">
      <c r="D5" s="6"/>
      <c r="X5"/>
      <c r="Y5"/>
      <c r="Z5"/>
      <c r="AA5"/>
      <c r="AB5"/>
      <c r="AC5"/>
      <c r="AD5"/>
    </row>
    <row r="6" spans="3:30" ht="11.4">
      <c r="C6" t="s">
        <v>204</v>
      </c>
      <c r="D6" s="41" t="s">
        <v>209</v>
      </c>
      <c r="X6"/>
      <c r="Y6"/>
      <c r="Z6"/>
      <c r="AA6"/>
      <c r="AB6"/>
      <c r="AC6"/>
      <c r="AD6"/>
    </row>
    <row r="7" spans="3:30" ht="11.4">
      <c r="F7" s="10" t="str">
        <f>+$F$8&amp;$F$9&amp;F10</f>
        <v>AsimétricoLocalCalidad Best Effort</v>
      </c>
      <c r="G7" s="10" t="str">
        <f>+$F$8&amp;$F$9&amp;G10</f>
        <v>AsimétricoLocalCalidad Datos Generales</v>
      </c>
      <c r="H7" s="10" t="str">
        <f>+$F$8&amp;$F$9&amp;H10</f>
        <v>AsimétricoLocalCalidad Doble</v>
      </c>
      <c r="I7" s="10" t="str">
        <f>+$F$8&amp;$F$9&amp;I10</f>
        <v>AsimétricoLocalCalidad Triple</v>
      </c>
      <c r="K7" s="10" t="str">
        <f>+$K$8&amp;$K$9&amp;K10</f>
        <v>AsimétricoRegionalCalidad Best Effort</v>
      </c>
      <c r="L7" s="10" t="str">
        <f>+$K$8&amp;$K$9&amp;L10</f>
        <v>AsimétricoRegionalCalidad Datos Generales</v>
      </c>
      <c r="M7" s="10" t="str">
        <f>+$K$8&amp;$K$9&amp;M10</f>
        <v>AsimétricoRegionalCalidad Doble</v>
      </c>
      <c r="N7" s="10" t="str">
        <f>+$K$8&amp;$K$9&amp;N10</f>
        <v>AsimétricoRegionalCalidad Triple</v>
      </c>
      <c r="P7" s="10" t="str">
        <f>+$P$8&amp;$P$9&amp;P10</f>
        <v>AsimétricoNacionalCalidad Best Effort</v>
      </c>
      <c r="Q7" s="10" t="str">
        <f>+$P$8&amp;$P$9&amp;Q10</f>
        <v>AsimétricoNacionalCalidad Datos Generales</v>
      </c>
      <c r="R7" s="10" t="str">
        <f>+$P$8&amp;$P$9&amp;R10</f>
        <v>AsimétricoNacionalCalidad Doble</v>
      </c>
      <c r="S7" s="10" t="str">
        <f>+$P$8&amp;$P$9&amp;S10</f>
        <v>AsimétricoNacionalCalidad Triple</v>
      </c>
      <c r="X7"/>
      <c r="Y7"/>
      <c r="Z7"/>
      <c r="AA7"/>
      <c r="AB7"/>
      <c r="AC7"/>
      <c r="AD7"/>
    </row>
    <row r="8" spans="3:30">
      <c r="D8" s="37" t="s">
        <v>205</v>
      </c>
      <c r="F8" s="130" t="s">
        <v>149</v>
      </c>
      <c r="G8" s="130"/>
      <c r="H8" s="130"/>
      <c r="I8" s="130"/>
      <c r="J8" s="40"/>
      <c r="K8" s="130" t="s">
        <v>149</v>
      </c>
      <c r="L8" s="130"/>
      <c r="M8" s="130"/>
      <c r="N8" s="130"/>
      <c r="O8" s="40"/>
      <c r="P8" s="130" t="s">
        <v>149</v>
      </c>
      <c r="Q8" s="130"/>
      <c r="R8" s="130"/>
      <c r="S8" s="130"/>
    </row>
    <row r="9" spans="3:30">
      <c r="D9" s="37" t="s">
        <v>206</v>
      </c>
      <c r="F9" s="130" t="s">
        <v>136</v>
      </c>
      <c r="G9" s="130"/>
      <c r="H9" s="130"/>
      <c r="I9" s="130"/>
      <c r="J9" s="40"/>
      <c r="K9" s="130" t="s">
        <v>138</v>
      </c>
      <c r="L9" s="130"/>
      <c r="M9" s="130"/>
      <c r="N9" s="130"/>
      <c r="O9" s="40"/>
      <c r="P9" s="130" t="s">
        <v>139</v>
      </c>
      <c r="Q9" s="130"/>
      <c r="R9" s="130"/>
      <c r="S9" s="130"/>
    </row>
    <row r="10" spans="3:30" ht="24">
      <c r="D10" s="37" t="s">
        <v>207</v>
      </c>
      <c r="F10" s="39" t="s">
        <v>153</v>
      </c>
      <c r="G10" s="39" t="s">
        <v>154</v>
      </c>
      <c r="H10" s="39" t="s">
        <v>155</v>
      </c>
      <c r="I10" s="39" t="s">
        <v>156</v>
      </c>
      <c r="J10" s="40"/>
      <c r="K10" s="39" t="s">
        <v>153</v>
      </c>
      <c r="L10" s="39" t="s">
        <v>154</v>
      </c>
      <c r="M10" s="39" t="s">
        <v>155</v>
      </c>
      <c r="N10" s="39" t="s">
        <v>156</v>
      </c>
      <c r="O10" s="40"/>
      <c r="P10" s="39" t="s">
        <v>153</v>
      </c>
      <c r="Q10" s="39" t="s">
        <v>154</v>
      </c>
      <c r="R10" s="39" t="s">
        <v>155</v>
      </c>
      <c r="S10" s="39" t="s">
        <v>156</v>
      </c>
    </row>
    <row r="11" spans="3:30" ht="1.65" customHeight="1">
      <c r="D11" s="37" t="s">
        <v>206</v>
      </c>
      <c r="F11" s="38" t="s">
        <v>136</v>
      </c>
      <c r="G11" s="38" t="s">
        <v>136</v>
      </c>
      <c r="H11" s="38" t="s">
        <v>136</v>
      </c>
      <c r="I11" s="38" t="s">
        <v>136</v>
      </c>
      <c r="K11" s="38" t="s">
        <v>138</v>
      </c>
      <c r="L11" s="38" t="s">
        <v>138</v>
      </c>
      <c r="M11" s="38" t="s">
        <v>138</v>
      </c>
      <c r="N11" s="38" t="s">
        <v>138</v>
      </c>
      <c r="P11" s="38" t="s">
        <v>139</v>
      </c>
      <c r="Q11" s="38" t="s">
        <v>139</v>
      </c>
      <c r="R11" s="38" t="s">
        <v>139</v>
      </c>
      <c r="S11" s="38" t="s">
        <v>139</v>
      </c>
    </row>
    <row r="12" spans="3:30" ht="0.9" customHeight="1">
      <c r="D12" s="37" t="s">
        <v>205</v>
      </c>
      <c r="F12" s="38" t="s">
        <v>149</v>
      </c>
      <c r="G12" s="38" t="s">
        <v>149</v>
      </c>
      <c r="H12" s="38" t="s">
        <v>149</v>
      </c>
      <c r="I12" s="38" t="s">
        <v>149</v>
      </c>
      <c r="K12" s="38" t="s">
        <v>149</v>
      </c>
      <c r="L12" s="38" t="s">
        <v>149</v>
      </c>
      <c r="M12" s="38" t="s">
        <v>149</v>
      </c>
      <c r="N12" s="38" t="s">
        <v>149</v>
      </c>
      <c r="P12" s="38" t="s">
        <v>149</v>
      </c>
      <c r="Q12" s="38" t="s">
        <v>149</v>
      </c>
      <c r="R12" s="38" t="s">
        <v>149</v>
      </c>
      <c r="S12" s="38" t="s">
        <v>149</v>
      </c>
    </row>
    <row r="13" spans="3:30" ht="11.1" hidden="1" customHeight="1">
      <c r="D13" s="37" t="s">
        <v>207</v>
      </c>
      <c r="F13" s="38" t="s">
        <v>153</v>
      </c>
      <c r="G13" s="38" t="s">
        <v>154</v>
      </c>
      <c r="H13" s="38" t="s">
        <v>155</v>
      </c>
      <c r="I13" s="38" t="s">
        <v>156</v>
      </c>
      <c r="K13" s="38" t="s">
        <v>153</v>
      </c>
      <c r="L13" s="38" t="s">
        <v>154</v>
      </c>
      <c r="M13" s="38" t="s">
        <v>155</v>
      </c>
      <c r="N13" s="38" t="s">
        <v>156</v>
      </c>
      <c r="P13" s="38" t="s">
        <v>153</v>
      </c>
      <c r="Q13" s="38" t="s">
        <v>154</v>
      </c>
      <c r="R13" s="38" t="s">
        <v>155</v>
      </c>
      <c r="S13" s="38" t="s">
        <v>156</v>
      </c>
    </row>
    <row r="14" spans="3:30">
      <c r="C14" s="10"/>
    </row>
    <row r="15" spans="3:30">
      <c r="C15" s="10" t="s">
        <v>210</v>
      </c>
      <c r="D15" s="22">
        <f t="array" ref="D15:D37">vel.SAIB</f>
        <v>2</v>
      </c>
      <c r="F15" s="34">
        <f t="array" ref="F15">INDEX('Costo SCyD'!$O$9:$S$597,MATCH(F$11&amp;F$12&amp;F$13&amp;$D15,'Costo SCyD'!$A$9:$A$597&amp;'Costo SCyD'!$B$9:$B$597&amp;'Costo SCyD'!$C$9:$C$597&amp;'Costo SCyD'!$D$9:$D$597,0),MATCH('Resultados Caso II'!$D$4,'Costo SCyD'!$O$2:$S$2,0))+IF($D$6="Sí",INDEX(costos.acceso,MATCH($D15,vel.SAIB,0),MATCH($D$4,years,0)),0)</f>
        <v>14.324141728764289</v>
      </c>
      <c r="G15" s="34">
        <f t="array" ref="G15">INDEX('Costo SCyD'!$O$9:$S$597,MATCH(G$11&amp;G$12&amp;G$13&amp;$D15,'Costo SCyD'!$A$9:$A$597&amp;'Costo SCyD'!$B$9:$B$597&amp;'Costo SCyD'!$C$9:$C$597&amp;'Costo SCyD'!$D$9:$D$597,0),MATCH('Resultados Caso II'!$D$4,'Costo SCyD'!$O$2:$S$2,0))+IF($D$6="Sí",INDEX(costos.acceso,MATCH($D15,vel.SAIB,0),MATCH($D$4,years,0)),0)</f>
        <v>15.901946397813584</v>
      </c>
      <c r="H15" s="34">
        <f t="array" ref="H15">INDEX('Costo SCyD'!$O$9:$S$597,MATCH(H$11&amp;H$12&amp;H$13&amp;$D15,'Costo SCyD'!$A$9:$A$597&amp;'Costo SCyD'!$B$9:$B$597&amp;'Costo SCyD'!$C$9:$C$597&amp;'Costo SCyD'!$D$9:$D$597,0),MATCH('Resultados Caso II'!$D$4,'Costo SCyD'!$O$2:$S$2,0))+IF($D$6="Sí",INDEX(costos.acceso,MATCH($D15,vel.SAIB,0),MATCH($D$4,years,0)),0)</f>
        <v>18.231247317193748</v>
      </c>
      <c r="I15" s="34">
        <f t="array" ref="I15">INDEX('Costo SCyD'!$O$9:$S$597,MATCH(I$11&amp;I$12&amp;I$13&amp;$D15,'Costo SCyD'!$A$9:$A$597&amp;'Costo SCyD'!$B$9:$B$597&amp;'Costo SCyD'!$C$9:$C$597&amp;'Costo SCyD'!$D$9:$D$597,0),MATCH('Resultados Caso II'!$D$4,'Costo SCyD'!$O$2:$S$2,0))+IF($D$6="Sí",INDEX(costos.acceso,MATCH($D15,vel.SAIB,0),MATCH($D$4,years,0)),0)</f>
        <v>20.340281254845291</v>
      </c>
      <c r="K15" s="34">
        <f t="array" ref="K15">INDEX('Costo SCyD'!$O$9:$S$597,MATCH(K$11&amp;K$12&amp;K$13&amp;$D15,'Costo SCyD'!$A$9:$A$597&amp;'Costo SCyD'!$B$9:$B$597&amp;'Costo SCyD'!$C$9:$C$597&amp;'Costo SCyD'!$D$9:$D$597,0),MATCH('Resultados Caso II'!$D$4,'Costo SCyD'!$O$2:$S$2,0))+IF($D$6="Sí",INDEX(costos.acceso,MATCH($D15,vel.SAIB,0),MATCH($D$4,years,0)),0)</f>
        <v>20.122850499309408</v>
      </c>
      <c r="L15" s="34">
        <f t="array" ref="L15">INDEX('Costo SCyD'!$O$9:$S$597,MATCH(L$11&amp;L$12&amp;L$13&amp;$D15,'Costo SCyD'!$A$9:$A$597&amp;'Costo SCyD'!$B$9:$B$597&amp;'Costo SCyD'!$C$9:$C$597&amp;'Costo SCyD'!$D$9:$D$597,0),MATCH('Resultados Caso II'!$D$4,'Costo SCyD'!$O$2:$S$2,0))+IF($D$6="Sí",INDEX(costos.acceso,MATCH($D15,vel.SAIB,0),MATCH($D$4,years,0)),0)</f>
        <v>22.339383124690681</v>
      </c>
      <c r="M15" s="34">
        <f t="array" ref="M15">INDEX('Costo SCyD'!$O$9:$S$597,MATCH(M$11&amp;M$12&amp;M$13&amp;$D15,'Costo SCyD'!$A$9:$A$597&amp;'Costo SCyD'!$B$9:$B$597&amp;'Costo SCyD'!$C$9:$C$597&amp;'Costo SCyD'!$D$9:$D$597,0),MATCH('Resultados Caso II'!$D$4,'Costo SCyD'!$O$2:$S$2,0))+IF($D$6="Sí",INDEX(costos.acceso,MATCH($D15,vel.SAIB,0),MATCH($D$4,years,0)),0)</f>
        <v>25.611633222193348</v>
      </c>
      <c r="N15" s="34">
        <f t="array" ref="N15">INDEX('Costo SCyD'!$O$9:$S$597,MATCH(N$11&amp;N$12&amp;N$13&amp;$D15,'Costo SCyD'!$A$9:$A$597&amp;'Costo SCyD'!$B$9:$B$597&amp;'Costo SCyD'!$C$9:$C$597&amp;'Costo SCyD'!$D$9:$D$597,0),MATCH('Resultados Caso II'!$D$4,'Costo SCyD'!$O$2:$S$2,0))+IF($D$6="Sí",INDEX(costos.acceso,MATCH($D15,vel.SAIB,0),MATCH($D$4,years,0)),0)</f>
        <v>28.57444770901936</v>
      </c>
      <c r="P15" s="34">
        <f t="array" ref="P15">INDEX('Costo SCyD'!$O$9:$S$597,MATCH(P$11&amp;P$12&amp;P$13&amp;$D15,'Costo SCyD'!$A$9:$A$597&amp;'Costo SCyD'!$B$9:$B$597&amp;'Costo SCyD'!$C$9:$C$597&amp;'Costo SCyD'!$D$9:$D$597,0),MATCH('Resultados Caso II'!$D$4,'Costo SCyD'!$O$2:$S$2,0))+IF($D$6="Sí",INDEX(costos.acceso,MATCH($D15,vel.SAIB,0),MATCH($D$4,years,0)),0)</f>
        <v>26.888455745487391</v>
      </c>
      <c r="Q15" s="34">
        <f t="array" ref="Q15">INDEX('Costo SCyD'!$O$9:$S$597,MATCH(Q$11&amp;Q$12&amp;Q$13&amp;$D15,'Costo SCyD'!$A$9:$A$597&amp;'Costo SCyD'!$B$9:$B$597&amp;'Costo SCyD'!$C$9:$C$597&amp;'Costo SCyD'!$D$9:$D$597,0),MATCH('Resultados Caso II'!$D$4,'Costo SCyD'!$O$2:$S$2,0))+IF($D$6="Sí",INDEX(costos.acceso,MATCH($D15,vel.SAIB,0),MATCH($D$4,years,0)),0)</f>
        <v>29.850220004881887</v>
      </c>
      <c r="R15" s="34">
        <f t="array" ref="R15">INDEX('Costo SCyD'!$O$9:$S$597,MATCH(R$11&amp;R$12&amp;R$13&amp;$D15,'Costo SCyD'!$A$9:$A$597&amp;'Costo SCyD'!$B$9:$B$597&amp;'Costo SCyD'!$C$9:$C$597&amp;'Costo SCyD'!$D$9:$D$597,0),MATCH('Resultados Caso II'!$D$4,'Costo SCyD'!$O$2:$S$2,0))+IF($D$6="Sí",INDEX(costos.acceso,MATCH($D15,vel.SAIB,0),MATCH($D$4,years,0)),0)</f>
        <v>34.222649842189817</v>
      </c>
      <c r="S15" s="34">
        <f t="array" ref="S15">INDEX('Costo SCyD'!$O$9:$S$597,MATCH(S$11&amp;S$12&amp;S$13&amp;$D15,'Costo SCyD'!$A$9:$A$597&amp;'Costo SCyD'!$B$9:$B$597&amp;'Costo SCyD'!$C$9:$C$597&amp;'Costo SCyD'!$D$9:$D$597,0),MATCH('Resultados Caso II'!$D$4,'Costo SCyD'!$O$2:$S$2,0))+IF($D$6="Sí",INDEX(costos.acceso,MATCH($D15,vel.SAIB,0),MATCH($D$4,years,0)),0)</f>
        <v>38.181607158592101</v>
      </c>
    </row>
    <row r="16" spans="3:30">
      <c r="C16" s="10" t="s">
        <v>160</v>
      </c>
      <c r="D16" s="22">
        <v>3</v>
      </c>
      <c r="F16" s="34">
        <f t="array" ref="F16">INDEX('Costo SCyD'!$O$9:$S$597,MATCH(F$11&amp;F$12&amp;F$13&amp;$D16,'Costo SCyD'!$A$9:$A$597&amp;'Costo SCyD'!$B$9:$B$597&amp;'Costo SCyD'!$C$9:$C$597&amp;'Costo SCyD'!$D$9:$D$597,0),MATCH('Resultados Caso II'!$D$4,'Costo SCyD'!$O$2:$S$2,0))+IF($D$6="Sí",INDEX(costos.acceso,MATCH($D16,vel.SAIB,0),MATCH($D$4,years,0)),0)</f>
        <v>17.445530467023584</v>
      </c>
      <c r="G16" s="34">
        <f t="array" ref="G16">INDEX('Costo SCyD'!$O$9:$S$597,MATCH(G$11&amp;G$12&amp;G$13&amp;$D16,'Costo SCyD'!$A$9:$A$597&amp;'Costo SCyD'!$B$9:$B$597&amp;'Costo SCyD'!$C$9:$C$597&amp;'Costo SCyD'!$D$9:$D$597,0),MATCH('Resultados Caso II'!$D$4,'Costo SCyD'!$O$2:$S$2,0))+IF($D$6="Sí",INDEX(costos.acceso,MATCH($D16,vel.SAIB,0),MATCH($D$4,years,0)),0)</f>
        <v>19.367156205313879</v>
      </c>
      <c r="H16" s="34">
        <f t="array" ref="H16">INDEX('Costo SCyD'!$O$9:$S$597,MATCH(H$11&amp;H$12&amp;H$13&amp;$D16,'Costo SCyD'!$A$9:$A$597&amp;'Costo SCyD'!$B$9:$B$597&amp;'Costo SCyD'!$C$9:$C$597&amp;'Costo SCyD'!$D$9:$D$597,0),MATCH('Resultados Caso II'!$D$4,'Costo SCyD'!$O$2:$S$2,0))+IF($D$6="Sí",INDEX(costos.acceso,MATCH($D16,vel.SAIB,0),MATCH($D$4,years,0)),0)</f>
        <v>22.204037529540926</v>
      </c>
      <c r="I16" s="34">
        <f t="array" ref="I16">INDEX('Costo SCyD'!$O$9:$S$597,MATCH(I$11&amp;I$12&amp;I$13&amp;$D16,'Costo SCyD'!$A$9:$A$597&amp;'Costo SCyD'!$B$9:$B$597&amp;'Costo SCyD'!$C$9:$C$597&amp;'Costo SCyD'!$D$9:$D$597,0),MATCH('Resultados Caso II'!$D$4,'Costo SCyD'!$O$2:$S$2,0))+IF($D$6="Sí",INDEX(costos.acceso,MATCH($D16,vel.SAIB,0),MATCH($D$4,years,0)),0)</f>
        <v>24.772653263173488</v>
      </c>
      <c r="J16" s="126"/>
      <c r="K16" s="34">
        <f t="array" ref="K16">INDEX('Costo SCyD'!$O$9:$S$597,MATCH(K$11&amp;K$12&amp;K$13&amp;$D16,'Costo SCyD'!$A$9:$A$597&amp;'Costo SCyD'!$B$9:$B$597&amp;'Costo SCyD'!$C$9:$C$597&amp;'Costo SCyD'!$D$9:$D$597,0),MATCH('Resultados Caso II'!$D$4,'Costo SCyD'!$O$2:$S$2,0))+IF($D$6="Sí",INDEX(costos.acceso,MATCH($D16,vel.SAIB,0),MATCH($D$4,years,0)),0)</f>
        <v>24.507841943794258</v>
      </c>
      <c r="L16" s="34">
        <f t="array" ref="L16">INDEX('Costo SCyD'!$O$9:$S$597,MATCH(L$11&amp;L$12&amp;L$13&amp;$D16,'Costo SCyD'!$A$9:$A$597&amp;'Costo SCyD'!$B$9:$B$597&amp;'Costo SCyD'!$C$9:$C$597&amp;'Costo SCyD'!$D$9:$D$597,0),MATCH('Resultados Caso II'!$D$4,'Costo SCyD'!$O$2:$S$2,0))+IF($D$6="Sí",INDEX(costos.acceso,MATCH($D16,vel.SAIB,0),MATCH($D$4,years,0)),0)</f>
        <v>27.207381516876698</v>
      </c>
      <c r="M16" s="34">
        <f t="array" ref="M16">INDEX('Costo SCyD'!$O$9:$S$597,MATCH(M$11&amp;M$12&amp;M$13&amp;$D16,'Costo SCyD'!$A$9:$A$597&amp;'Costo SCyD'!$B$9:$B$597&amp;'Costo SCyD'!$C$9:$C$597&amp;'Costo SCyD'!$D$9:$D$597,0),MATCH('Resultados Caso II'!$D$4,'Costo SCyD'!$O$2:$S$2,0))+IF($D$6="Sí",INDEX(costos.acceso,MATCH($D16,vel.SAIB,0),MATCH($D$4,years,0)),0)</f>
        <v>31.192691063002531</v>
      </c>
      <c r="N16" s="34">
        <f t="array" ref="N16">INDEX('Costo SCyD'!$O$9:$S$597,MATCH(N$11&amp;N$12&amp;N$13&amp;$D16,'Costo SCyD'!$A$9:$A$597&amp;'Costo SCyD'!$B$9:$B$597&amp;'Costo SCyD'!$C$9:$C$597&amp;'Costo SCyD'!$D$9:$D$597,0),MATCH('Resultados Caso II'!$D$4,'Costo SCyD'!$O$2:$S$2,0))+IF($D$6="Sí",INDEX(costos.acceso,MATCH($D16,vel.SAIB,0),MATCH($D$4,years,0)),0)</f>
        <v>34.801135560187845</v>
      </c>
      <c r="O16" s="126"/>
      <c r="P16" s="34">
        <f t="array" ref="P16">INDEX('Costo SCyD'!$O$9:$S$597,MATCH(P$11&amp;P$12&amp;P$13&amp;$D16,'Costo SCyD'!$A$9:$A$597&amp;'Costo SCyD'!$B$9:$B$597&amp;'Costo SCyD'!$C$9:$C$597&amp;'Costo SCyD'!$D$9:$D$597,0),MATCH('Resultados Caso II'!$D$4,'Costo SCyD'!$O$2:$S$2,0))+IF($D$6="Sí",INDEX(costos.acceso,MATCH($D16,vel.SAIB,0),MATCH($D$4,years,0)),0)</f>
        <v>32.747747320675415</v>
      </c>
      <c r="Q16" s="34">
        <f t="array" ref="Q16">INDEX('Costo SCyD'!$O$9:$S$597,MATCH(Q$11&amp;Q$12&amp;Q$13&amp;$D16,'Costo SCyD'!$A$9:$A$597&amp;'Costo SCyD'!$B$9:$B$597&amp;'Costo SCyD'!$C$9:$C$597&amp;'Costo SCyD'!$D$9:$D$597,0),MATCH('Resultados Caso II'!$D$4,'Costo SCyD'!$O$2:$S$2,0))+IF($D$6="Sí",INDEX(costos.acceso,MATCH($D16,vel.SAIB,0),MATCH($D$4,years,0)),0)</f>
        <v>36.354912734268787</v>
      </c>
      <c r="R16" s="34">
        <f t="array" ref="R16">INDEX('Costo SCyD'!$O$9:$S$597,MATCH(R$11&amp;R$12&amp;R$13&amp;$D16,'Costo SCyD'!$A$9:$A$597&amp;'Costo SCyD'!$B$9:$B$597&amp;'Costo SCyD'!$C$9:$C$597&amp;'Costo SCyD'!$D$9:$D$597,0),MATCH('Resultados Caso II'!$D$4,'Costo SCyD'!$O$2:$S$2,0))+IF($D$6="Sí",INDEX(costos.acceso,MATCH($D16,vel.SAIB,0),MATCH($D$4,years,0)),0)</f>
        <v>41.68014334047691</v>
      </c>
      <c r="S16" s="34">
        <f t="array" ref="S16">INDEX('Costo SCyD'!$O$9:$S$597,MATCH(S$11&amp;S$12&amp;S$13&amp;$D16,'Costo SCyD'!$A$9:$A$597&amp;'Costo SCyD'!$B$9:$B$597&amp;'Costo SCyD'!$C$9:$C$597&amp;'Costo SCyD'!$D$9:$D$597,0),MATCH('Resultados Caso II'!$D$4,'Costo SCyD'!$O$2:$S$2,0))+IF($D$6="Sí",INDEX(costos.acceso,MATCH($D16,vel.SAIB,0),MATCH($D$4,years,0)),0)</f>
        <v>46.501801195359086</v>
      </c>
    </row>
    <row r="17" spans="3:19">
      <c r="C17" s="10" t="str">
        <f t="shared" ref="C17:C37" si="0">+D17&amp;" Mbps"</f>
        <v>5 Mbps</v>
      </c>
      <c r="D17" s="22">
        <v>5</v>
      </c>
      <c r="F17" s="34">
        <f t="array" ref="F17">INDEX('Costo SCyD'!$O$9:$S$597,MATCH(F$11&amp;F$12&amp;F$13&amp;$D17,'Costo SCyD'!$A$9:$A$597&amp;'Costo SCyD'!$B$9:$B$597&amp;'Costo SCyD'!$C$9:$C$597&amp;'Costo SCyD'!$D$9:$D$597,0),MATCH('Resultados Caso II'!$D$4,'Costo SCyD'!$O$2:$S$2,0))+IF($D$6="Sí",INDEX(costos.acceso,MATCH($D17,vel.SAIB,0),MATCH($D$4,years,0)),0)</f>
        <v>22.363874253313451</v>
      </c>
      <c r="G17" s="34">
        <f t="array" ref="G17">INDEX('Costo SCyD'!$O$9:$S$597,MATCH(G$11&amp;G$12&amp;G$13&amp;$D17,'Costo SCyD'!$A$9:$A$597&amp;'Costo SCyD'!$B$9:$B$597&amp;'Costo SCyD'!$C$9:$C$597&amp;'Costo SCyD'!$D$9:$D$597,0),MATCH('Resultados Caso II'!$D$4,'Costo SCyD'!$O$2:$S$2,0))+IF($D$6="Sí",INDEX(costos.acceso,MATCH($D17,vel.SAIB,0),MATCH($D$4,years,0)),0)</f>
        <v>24.827255716794216</v>
      </c>
      <c r="H17" s="34">
        <f t="array" ref="H17">INDEX('Costo SCyD'!$O$9:$S$597,MATCH(H$11&amp;H$12&amp;H$13&amp;$D17,'Costo SCyD'!$A$9:$A$597&amp;'Costo SCyD'!$B$9:$B$597&amp;'Costo SCyD'!$C$9:$C$597&amp;'Costo SCyD'!$D$9:$D$597,0),MATCH('Resultados Caso II'!$D$4,'Costo SCyD'!$O$2:$S$2,0))+IF($D$6="Sí",INDEX(costos.acceso,MATCH($D17,vel.SAIB,0),MATCH($D$4,years,0)),0)</f>
        <v>28.463926858810293</v>
      </c>
      <c r="I17" s="34">
        <f t="array" ref="I17">INDEX('Costo SCyD'!$O$9:$S$597,MATCH(I$11&amp;I$12&amp;I$13&amp;$D17,'Costo SCyD'!$A$9:$A$597&amp;'Costo SCyD'!$B$9:$B$597&amp;'Costo SCyD'!$C$9:$C$597&amp;'Costo SCyD'!$D$9:$D$597,0),MATCH('Resultados Caso II'!$D$4,'Costo SCyD'!$O$2:$S$2,0))+IF($D$6="Sí",INDEX(costos.acceso,MATCH($D17,vel.SAIB,0),MATCH($D$4,years,0)),0)</f>
        <v>31.7567014397051</v>
      </c>
      <c r="K17" s="34">
        <f t="array" ref="K17">INDEX('Costo SCyD'!$O$9:$S$597,MATCH(K$11&amp;K$12&amp;K$13&amp;$D17,'Costo SCyD'!$A$9:$A$597&amp;'Costo SCyD'!$B$9:$B$597&amp;'Costo SCyD'!$C$9:$C$597&amp;'Costo SCyD'!$D$9:$D$597,0),MATCH('Resultados Caso II'!$D$4,'Costo SCyD'!$O$2:$S$2,0))+IF($D$6="Sí",INDEX(costos.acceso,MATCH($D17,vel.SAIB,0),MATCH($D$4,years,0)),0)</f>
        <v>31.41723299770813</v>
      </c>
      <c r="L17" s="34">
        <f t="array" ref="L17">INDEX('Costo SCyD'!$O$9:$S$597,MATCH(L$11&amp;L$12&amp;L$13&amp;$D17,'Costo SCyD'!$A$9:$A$597&amp;'Costo SCyD'!$B$9:$B$597&amp;'Costo SCyD'!$C$9:$C$597&amp;'Costo SCyD'!$D$9:$D$597,0),MATCH('Resultados Caso II'!$D$4,'Costo SCyD'!$O$2:$S$2,0))+IF($D$6="Sí",INDEX(costos.acceso,MATCH($D17,vel.SAIB,0),MATCH($D$4,years,0)),0)</f>
        <v>34.877842216119554</v>
      </c>
      <c r="M17" s="34">
        <f t="array" ref="M17">INDEX('Costo SCyD'!$O$9:$S$597,MATCH(M$11&amp;M$12&amp;M$13&amp;$D17,'Costo SCyD'!$A$9:$A$597&amp;'Costo SCyD'!$B$9:$B$597&amp;'Costo SCyD'!$C$9:$C$597&amp;'Costo SCyD'!$D$9:$D$597,0),MATCH('Resultados Caso II'!$D$4,'Costo SCyD'!$O$2:$S$2,0))+IF($D$6="Sí",INDEX(costos.acceso,MATCH($D17,vel.SAIB,0),MATCH($D$4,years,0)),0)</f>
        <v>39.98671303656036</v>
      </c>
      <c r="N17" s="34">
        <f t="array" ref="N17">INDEX('Costo SCyD'!$O$9:$S$597,MATCH(N$11&amp;N$12&amp;N$13&amp;$D17,'Costo SCyD'!$A$9:$A$597&amp;'Costo SCyD'!$B$9:$B$597&amp;'Costo SCyD'!$C$9:$C$597&amp;'Costo SCyD'!$D$9:$D$597,0),MATCH('Resultados Caso II'!$D$4,'Costo SCyD'!$O$2:$S$2,0))+IF($D$6="Sí",INDEX(costos.acceso,MATCH($D17,vel.SAIB,0),MATCH($D$4,years,0)),0)</f>
        <v>44.612470856745546</v>
      </c>
      <c r="P17" s="34">
        <f t="array" ref="P17">INDEX('Costo SCyD'!$O$9:$S$597,MATCH(P$11&amp;P$12&amp;P$13&amp;$D17,'Costo SCyD'!$A$9:$A$597&amp;'Costo SCyD'!$B$9:$B$597&amp;'Costo SCyD'!$C$9:$C$597&amp;'Costo SCyD'!$D$9:$D$597,0),MATCH('Resultados Caso II'!$D$4,'Costo SCyD'!$O$2:$S$2,0))+IF($D$6="Sí",INDEX(costos.acceso,MATCH($D17,vel.SAIB,0),MATCH($D$4,years,0)),0)</f>
        <v>41.980179653649586</v>
      </c>
      <c r="Q17" s="34">
        <f t="array" ref="Q17">INDEX('Costo SCyD'!$O$9:$S$597,MATCH(Q$11&amp;Q$12&amp;Q$13&amp;$D17,'Costo SCyD'!$A$9:$A$597&amp;'Costo SCyD'!$B$9:$B$597&amp;'Costo SCyD'!$C$9:$C$597&amp;'Costo SCyD'!$D$9:$D$597,0),MATCH('Resultados Caso II'!$D$4,'Costo SCyD'!$O$2:$S$2,0))+IF($D$6="Sí",INDEX(costos.acceso,MATCH($D17,vel.SAIB,0),MATCH($D$4,years,0)),0)</f>
        <v>46.604297783676671</v>
      </c>
      <c r="R17" s="34">
        <f t="array" ref="R17">INDEX('Costo SCyD'!$O$9:$S$597,MATCH(R$11&amp;R$12&amp;R$13&amp;$D17,'Costo SCyD'!$A$9:$A$597&amp;'Costo SCyD'!$B$9:$B$597&amp;'Costo SCyD'!$C$9:$C$597&amp;'Costo SCyD'!$D$9:$D$597,0),MATCH('Resultados Caso II'!$D$4,'Costo SCyD'!$O$2:$S$2,0))+IF($D$6="Sí",INDEX(costos.acceso,MATCH($D17,vel.SAIB,0),MATCH($D$4,years,0)),0)</f>
        <v>53.43084787753881</v>
      </c>
      <c r="S17" s="34">
        <f t="array" ref="S17">INDEX('Costo SCyD'!$O$9:$S$597,MATCH(S$11&amp;S$12&amp;S$13&amp;$D17,'Costo SCyD'!$A$9:$A$597&amp;'Costo SCyD'!$B$9:$B$597&amp;'Costo SCyD'!$C$9:$C$597&amp;'Costo SCyD'!$D$9:$D$597,0),MATCH('Resultados Caso II'!$D$4,'Costo SCyD'!$O$2:$S$2,0))+IF($D$6="Sí",INDEX(costos.acceso,MATCH($D17,vel.SAIB,0),MATCH($D$4,years,0)),0)</f>
        <v>59.611855108182411</v>
      </c>
    </row>
    <row r="18" spans="3:19">
      <c r="C18" s="10" t="str">
        <f t="shared" si="0"/>
        <v>10 Mbps</v>
      </c>
      <c r="D18" s="22">
        <v>10</v>
      </c>
      <c r="F18" s="34">
        <f t="array" ref="F18">INDEX('Costo SCyD'!$O$9:$S$597,MATCH(F$11&amp;F$12&amp;F$13&amp;$D18,'Costo SCyD'!$A$9:$A$597&amp;'Costo SCyD'!$B$9:$B$597&amp;'Costo SCyD'!$C$9:$C$597&amp;'Costo SCyD'!$D$9:$D$597,0),MATCH('Resultados Caso II'!$D$4,'Costo SCyD'!$O$2:$S$2,0))+IF($D$6="Sí",INDEX(costos.acceso,MATCH($D18,vel.SAIB,0),MATCH($D$4,years,0)),0)</f>
        <v>31.32620787853698</v>
      </c>
      <c r="G18" s="34">
        <f t="array" ref="G18">INDEX('Costo SCyD'!$O$9:$S$597,MATCH(G$11&amp;G$12&amp;G$13&amp;$D18,'Costo SCyD'!$A$9:$A$597&amp;'Costo SCyD'!$B$9:$B$597&amp;'Costo SCyD'!$C$9:$C$597&amp;'Costo SCyD'!$D$9:$D$597,0),MATCH('Resultados Caso II'!$D$4,'Costo SCyD'!$O$2:$S$2,0))+IF($D$6="Sí",INDEX(costos.acceso,MATCH($D18,vel.SAIB,0),MATCH($D$4,years,0)),0)</f>
        <v>34.776790677163646</v>
      </c>
      <c r="H18" s="34">
        <f t="array" ref="H18">INDEX('Costo SCyD'!$O$9:$S$597,MATCH(H$11&amp;H$12&amp;H$13&amp;$D18,'Costo SCyD'!$A$9:$A$597&amp;'Costo SCyD'!$B$9:$B$597&amp;'Costo SCyD'!$C$9:$C$597&amp;'Costo SCyD'!$D$9:$D$597,0),MATCH('Resultados Caso II'!$D$4,'Costo SCyD'!$O$2:$S$2,0))+IF($D$6="Sí",INDEX(costos.acceso,MATCH($D18,vel.SAIB,0),MATCH($D$4,years,0)),0)</f>
        <v>39.870859571053664</v>
      </c>
      <c r="I18" s="34">
        <f t="array" ref="I18">INDEX('Costo SCyD'!$O$9:$S$597,MATCH(I$11&amp;I$12&amp;I$13&amp;$D18,'Costo SCyD'!$A$9:$A$597&amp;'Costo SCyD'!$B$9:$B$597&amp;'Costo SCyD'!$C$9:$C$597&amp;'Costo SCyD'!$D$9:$D$597,0),MATCH('Resultados Caso II'!$D$4,'Costo SCyD'!$O$2:$S$2,0))+IF($D$6="Sí",INDEX(costos.acceso,MATCH($D18,vel.SAIB,0),MATCH($D$4,years,0)),0)</f>
        <v>44.483215187522504</v>
      </c>
      <c r="J18" s="126"/>
      <c r="K18" s="34">
        <f t="array" ref="K18">INDEX('Costo SCyD'!$O$9:$S$597,MATCH(K$11&amp;K$12&amp;K$13&amp;$D18,'Costo SCyD'!$A$9:$A$597&amp;'Costo SCyD'!$B$9:$B$597&amp;'Costo SCyD'!$C$9:$C$597&amp;'Costo SCyD'!$D$9:$D$597,0),MATCH('Resultados Caso II'!$D$4,'Costo SCyD'!$O$2:$S$2,0))+IF($D$6="Sí",INDEX(costos.acceso,MATCH($D18,vel.SAIB,0),MATCH($D$4,years,0)),0)</f>
        <v>44.007704600146326</v>
      </c>
      <c r="L18" s="34">
        <f t="array" ref="L18">INDEX('Costo SCyD'!$O$9:$S$597,MATCH(L$11&amp;L$12&amp;L$13&amp;$D18,'Costo SCyD'!$A$9:$A$597&amp;'Costo SCyD'!$B$9:$B$597&amp;'Costo SCyD'!$C$9:$C$597&amp;'Costo SCyD'!$D$9:$D$597,0),MATCH('Resultados Caso II'!$D$4,'Costo SCyD'!$O$2:$S$2,0))+IF($D$6="Sí",INDEX(costos.acceso,MATCH($D18,vel.SAIB,0),MATCH($D$4,years,0)),0)</f>
        <v>48.855154667805152</v>
      </c>
      <c r="M18" s="34">
        <f t="array" ref="M18">INDEX('Costo SCyD'!$O$9:$S$597,MATCH(M$11&amp;M$12&amp;M$13&amp;$D18,'Costo SCyD'!$A$9:$A$597&amp;'Costo SCyD'!$B$9:$B$597&amp;'Costo SCyD'!$C$9:$C$597&amp;'Costo SCyD'!$D$9:$D$597,0),MATCH('Resultados Caso II'!$D$4,'Costo SCyD'!$O$2:$S$2,0))+IF($D$6="Sí",INDEX(costos.acceso,MATCH($D18,vel.SAIB,0),MATCH($D$4,years,0)),0)</f>
        <v>56.011407986570269</v>
      </c>
      <c r="N18" s="34">
        <f t="array" ref="N18">INDEX('Costo SCyD'!$O$9:$S$597,MATCH(N$11&amp;N$12&amp;N$13&amp;$D18,'Costo SCyD'!$A$9:$A$597&amp;'Costo SCyD'!$B$9:$B$597&amp;'Costo SCyD'!$C$9:$C$597&amp;'Costo SCyD'!$D$9:$D$597,0),MATCH('Resultados Caso II'!$D$4,'Costo SCyD'!$O$2:$S$2,0))+IF($D$6="Sí",INDEX(costos.acceso,MATCH($D18,vel.SAIB,0),MATCH($D$4,years,0)),0)</f>
        <v>62.49094053220778</v>
      </c>
      <c r="O18" s="126"/>
      <c r="P18" s="34">
        <f t="array" ref="P18">INDEX('Costo SCyD'!$O$9:$S$597,MATCH(P$11&amp;P$12&amp;P$13&amp;$D18,'Costo SCyD'!$A$9:$A$597&amp;'Costo SCyD'!$B$9:$B$597&amp;'Costo SCyD'!$C$9:$C$597&amp;'Costo SCyD'!$D$9:$D$597,0),MATCH('Resultados Caso II'!$D$4,'Costo SCyD'!$O$2:$S$2,0))+IF($D$6="Sí",INDEX(costos.acceso,MATCH($D18,vel.SAIB,0),MATCH($D$4,years,0)),0)</f>
        <v>58.803757332596881</v>
      </c>
      <c r="Q18" s="34">
        <f t="array" ref="Q18">INDEX('Costo SCyD'!$O$9:$S$597,MATCH(Q$11&amp;Q$12&amp;Q$13&amp;$D18,'Costo SCyD'!$A$9:$A$597&amp;'Costo SCyD'!$B$9:$B$597&amp;'Costo SCyD'!$C$9:$C$597&amp;'Costo SCyD'!$D$9:$D$597,0),MATCH('Resultados Caso II'!$D$4,'Costo SCyD'!$O$2:$S$2,0))+IF($D$6="Sí",INDEX(costos.acceso,MATCH($D18,vel.SAIB,0),MATCH($D$4,years,0)),0)</f>
        <v>65.2809930814376</v>
      </c>
      <c r="R18" s="34">
        <f t="array" ref="R18">INDEX('Costo SCyD'!$O$9:$S$597,MATCH(R$11&amp;R$12&amp;R$13&amp;$D18,'Costo SCyD'!$A$9:$A$597&amp;'Costo SCyD'!$B$9:$B$597&amp;'Costo SCyD'!$C$9:$C$597&amp;'Costo SCyD'!$D$9:$D$597,0),MATCH('Resultados Caso II'!$D$4,'Costo SCyD'!$O$2:$S$2,0))+IF($D$6="Sí",INDEX(costos.acceso,MATCH($D18,vel.SAIB,0),MATCH($D$4,years,0)),0)</f>
        <v>74.843286488711911</v>
      </c>
      <c r="S18" s="34">
        <f t="array" ref="S18">INDEX('Costo SCyD'!$O$9:$S$597,MATCH(S$11&amp;S$12&amp;S$13&amp;$D18,'Costo SCyD'!$A$9:$A$597&amp;'Costo SCyD'!$B$9:$B$597&amp;'Costo SCyD'!$C$9:$C$597&amp;'Costo SCyD'!$D$9:$D$597,0),MATCH('Resultados Caso II'!$D$4,'Costo SCyD'!$O$2:$S$2,0))+IF($D$6="Sí",INDEX(costos.acceso,MATCH($D18,vel.SAIB,0),MATCH($D$4,years,0)),0)</f>
        <v>83.50133541228756</v>
      </c>
    </row>
    <row r="19" spans="3:19">
      <c r="C19" s="10" t="str">
        <f t="shared" si="0"/>
        <v>15 Mbps</v>
      </c>
      <c r="D19" s="22">
        <v>15</v>
      </c>
      <c r="F19" s="34">
        <f t="array" ref="F19">INDEX('Costo SCyD'!$O$9:$S$597,MATCH(F$11&amp;F$12&amp;F$13&amp;$D19,'Costo SCyD'!$A$9:$A$597&amp;'Costo SCyD'!$B$9:$B$597&amp;'Costo SCyD'!$C$9:$C$597&amp;'Costo SCyD'!$D$9:$D$597,0),MATCH('Resultados Caso II'!$D$4,'Costo SCyD'!$O$2:$S$2,0))+IF($D$6="Sí",INDEX(costos.acceso,MATCH($D19,vel.SAIB,0),MATCH($D$4,years,0)),0)</f>
        <v>38.152534672559177</v>
      </c>
      <c r="G19" s="34">
        <f t="array" ref="G19">INDEX('Costo SCyD'!$O$9:$S$597,MATCH(G$11&amp;G$12&amp;G$13&amp;$D19,'Costo SCyD'!$A$9:$A$597&amp;'Costo SCyD'!$B$9:$B$597&amp;'Costo SCyD'!$C$9:$C$597&amp;'Costo SCyD'!$D$9:$D$597,0),MATCH('Resultados Caso II'!$D$4,'Costo SCyD'!$O$2:$S$2,0))+IF($D$6="Sí",INDEX(costos.acceso,MATCH($D19,vel.SAIB,0),MATCH($D$4,years,0)),0)</f>
        <v>42.35503758563403</v>
      </c>
      <c r="H19" s="34">
        <f t="array" ref="H19">INDEX('Costo SCyD'!$O$9:$S$597,MATCH(H$11&amp;H$12&amp;H$13&amp;$D19,'Costo SCyD'!$A$9:$A$597&amp;'Costo SCyD'!$B$9:$B$597&amp;'Costo SCyD'!$C$9:$C$597&amp;'Costo SCyD'!$D$9:$D$597,0),MATCH('Resultados Caso II'!$D$4,'Costo SCyD'!$O$2:$S$2,0))+IF($D$6="Sí",INDEX(costos.acceso,MATCH($D19,vel.SAIB,0),MATCH($D$4,years,0)),0)</f>
        <v>48.559160371644893</v>
      </c>
      <c r="I19" s="34">
        <f t="array" ref="I19">INDEX('Costo SCyD'!$O$9:$S$597,MATCH(I$11&amp;I$12&amp;I$13&amp;$D19,'Costo SCyD'!$A$9:$A$597&amp;'Costo SCyD'!$B$9:$B$597&amp;'Costo SCyD'!$C$9:$C$597&amp;'Costo SCyD'!$D$9:$D$597,0),MATCH('Resultados Caso II'!$D$4,'Costo SCyD'!$O$2:$S$2,0))+IF($D$6="Sí",INDEX(costos.acceso,MATCH($D19,vel.SAIB,0),MATCH($D$4,years,0)),0)</f>
        <v>54.176599235034026</v>
      </c>
      <c r="K19" s="34">
        <f t="array" ref="K19">INDEX('Costo SCyD'!$O$9:$S$597,MATCH(K$11&amp;K$12&amp;K$13&amp;$D19,'Costo SCyD'!$A$9:$A$597&amp;'Costo SCyD'!$B$9:$B$597&amp;'Costo SCyD'!$C$9:$C$597&amp;'Costo SCyD'!$D$9:$D$597,0),MATCH('Resultados Caso II'!$D$4,'Costo SCyD'!$O$2:$S$2,0))+IF($D$6="Sí",INDEX(costos.acceso,MATCH($D19,vel.SAIB,0),MATCH($D$4,years,0)),0)</f>
        <v>53.597469637146482</v>
      </c>
      <c r="L19" s="34">
        <f t="array" ref="L19">INDEX('Costo SCyD'!$O$9:$S$597,MATCH(L$11&amp;L$12&amp;L$13&amp;$D19,'Costo SCyD'!$A$9:$A$597&amp;'Costo SCyD'!$B$9:$B$597&amp;'Costo SCyD'!$C$9:$C$597&amp;'Costo SCyD'!$D$9:$D$597,0),MATCH('Resultados Caso II'!$D$4,'Costo SCyD'!$O$2:$S$2,0))+IF($D$6="Sí",INDEX(costos.acceso,MATCH($D19,vel.SAIB,0),MATCH($D$4,years,0)),0)</f>
        <v>59.5012326300035</v>
      </c>
      <c r="M19" s="34">
        <f t="array" ref="M19">INDEX('Costo SCyD'!$O$9:$S$597,MATCH(M$11&amp;M$12&amp;M$13&amp;$D19,'Costo SCyD'!$A$9:$A$597&amp;'Costo SCyD'!$B$9:$B$597&amp;'Costo SCyD'!$C$9:$C$597&amp;'Costo SCyD'!$D$9:$D$597,0),MATCH('Resultados Caso II'!$D$4,'Costo SCyD'!$O$2:$S$2,0))+IF($D$6="Sí",INDEX(costos.acceso,MATCH($D19,vel.SAIB,0),MATCH($D$4,years,0)),0)</f>
        <v>68.216912610435088</v>
      </c>
      <c r="N19" s="34">
        <f t="array" ref="N19">INDEX('Costo SCyD'!$O$9:$S$597,MATCH(N$11&amp;N$12&amp;N$13&amp;$D19,'Costo SCyD'!$A$9:$A$597&amp;'Costo SCyD'!$B$9:$B$597&amp;'Costo SCyD'!$C$9:$C$597&amp;'Costo SCyD'!$D$9:$D$597,0),MATCH('Resultados Caso II'!$D$4,'Costo SCyD'!$O$2:$S$2,0))+IF($D$6="Sí",INDEX(costos.acceso,MATCH($D19,vel.SAIB,0),MATCH($D$4,years,0)),0)</f>
        <v>76.108406884748007</v>
      </c>
      <c r="P19" s="34">
        <f t="array" ref="P19">INDEX('Costo SCyD'!$O$9:$S$597,MATCH(P$11&amp;P$12&amp;P$13&amp;$D19,'Costo SCyD'!$A$9:$A$597&amp;'Costo SCyD'!$B$9:$B$597&amp;'Costo SCyD'!$C$9:$C$597&amp;'Costo SCyD'!$D$9:$D$597,0),MATCH('Resultados Caso II'!$D$4,'Costo SCyD'!$O$2:$S$2,0))+IF($D$6="Sí",INDEX(costos.acceso,MATCH($D19,vel.SAIB,0),MATCH($D$4,years,0)),0)</f>
        <v>71.617745729312858</v>
      </c>
      <c r="Q19" s="34">
        <f t="array" ref="Q19">INDEX('Costo SCyD'!$O$9:$S$597,MATCH(Q$11&amp;Q$12&amp;Q$13&amp;$D19,'Costo SCyD'!$A$9:$A$597&amp;'Costo SCyD'!$B$9:$B$597&amp;'Costo SCyD'!$C$9:$C$597&amp;'Costo SCyD'!$D$9:$D$597,0),MATCH('Resultados Caso II'!$D$4,'Costo SCyD'!$O$2:$S$2,0))+IF($D$6="Sí",INDEX(costos.acceso,MATCH($D19,vel.SAIB,0),MATCH($D$4,years,0)),0)</f>
        <v>79.506442709431539</v>
      </c>
      <c r="R19" s="34">
        <f t="array" ref="R19">INDEX('Costo SCyD'!$O$9:$S$597,MATCH(R$11&amp;R$12&amp;R$13&amp;$D19,'Costo SCyD'!$A$9:$A$597&amp;'Costo SCyD'!$B$9:$B$597&amp;'Costo SCyD'!$C$9:$C$597&amp;'Costo SCyD'!$D$9:$D$597,0),MATCH('Resultados Caso II'!$D$4,'Costo SCyD'!$O$2:$S$2,0))+IF($D$6="Sí",INDEX(costos.acceso,MATCH($D19,vel.SAIB,0),MATCH($D$4,years,0)),0)</f>
        <v>91.152465495999877</v>
      </c>
      <c r="S19" s="34">
        <f t="array" ref="S19">INDEX('Costo SCyD'!$O$9:$S$597,MATCH(S$11&amp;S$12&amp;S$13&amp;$D19,'Costo SCyD'!$A$9:$A$597&amp;'Costo SCyD'!$B$9:$B$597&amp;'Costo SCyD'!$C$9:$C$597&amp;'Costo SCyD'!$D$9:$D$597,0),MATCH('Resultados Caso II'!$D$4,'Costo SCyD'!$O$2:$S$2,0))+IF($D$6="Sí",INDEX(costos.acceso,MATCH($D19,vel.SAIB,0),MATCH($D$4,years,0)),0)</f>
        <v>101.69719893562424</v>
      </c>
    </row>
    <row r="20" spans="3:19">
      <c r="C20" s="10" t="str">
        <f t="shared" si="0"/>
        <v>20 Mbps</v>
      </c>
      <c r="D20" s="22">
        <v>20</v>
      </c>
      <c r="F20" s="34">
        <f t="array" ref="F20">INDEX('Costo SCyD'!$O$9:$S$597,MATCH(F$11&amp;F$12&amp;F$13&amp;$D20,'Costo SCyD'!$A$9:$A$597&amp;'Costo SCyD'!$B$9:$B$597&amp;'Costo SCyD'!$C$9:$C$597&amp;'Costo SCyD'!$D$9:$D$597,0),MATCH('Resultados Caso II'!$D$4,'Costo SCyD'!$O$2:$S$2,0))+IF($D$6="Sí",INDEX(costos.acceso,MATCH($D20,vel.SAIB,0),MATCH($D$4,years,0)),0)</f>
        <v>43.880201119621205</v>
      </c>
      <c r="G20" s="34">
        <f t="array" ref="G20">INDEX('Costo SCyD'!$O$9:$S$597,MATCH(G$11&amp;G$12&amp;G$13&amp;$D20,'Costo SCyD'!$A$9:$A$597&amp;'Costo SCyD'!$B$9:$B$597&amp;'Costo SCyD'!$C$9:$C$597&amp;'Costo SCyD'!$D$9:$D$597,0),MATCH('Resultados Caso II'!$D$4,'Costo SCyD'!$O$2:$S$2,0))+IF($D$6="Sí",INDEX(costos.acceso,MATCH($D20,vel.SAIB,0),MATCH($D$4,years,0)),0)</f>
        <v>48.713606674826714</v>
      </c>
      <c r="H20" s="34">
        <f t="array" ref="H20">INDEX('Costo SCyD'!$O$9:$S$597,MATCH(H$11&amp;H$12&amp;H$13&amp;$D20,'Costo SCyD'!$A$9:$A$597&amp;'Costo SCyD'!$B$9:$B$597&amp;'Costo SCyD'!$C$9:$C$597&amp;'Costo SCyD'!$D$9:$D$597,0),MATCH('Resultados Caso II'!$D$4,'Costo SCyD'!$O$2:$S$2,0))+IF($D$6="Sí",INDEX(costos.acceso,MATCH($D20,vel.SAIB,0),MATCH($D$4,years,0)),0)</f>
        <v>55.849126187683247</v>
      </c>
      <c r="I20" s="34">
        <f t="array" ref="I20">INDEX('Costo SCyD'!$O$9:$S$597,MATCH(I$11&amp;I$12&amp;I$13&amp;$D20,'Costo SCyD'!$A$9:$A$597&amp;'Costo SCyD'!$B$9:$B$597&amp;'Costo SCyD'!$C$9:$C$597&amp;'Costo SCyD'!$D$9:$D$597,0),MATCH('Resultados Caso II'!$D$4,'Costo SCyD'!$O$2:$S$2,0))+IF($D$6="Sí",INDEX(costos.acceso,MATCH($D20,vel.SAIB,0),MATCH($D$4,years,0)),0)</f>
        <v>62.309885589862105</v>
      </c>
      <c r="K20" s="34">
        <f t="array" ref="K20">INDEX('Costo SCyD'!$O$9:$S$597,MATCH(K$11&amp;K$12&amp;K$13&amp;$D20,'Costo SCyD'!$A$9:$A$597&amp;'Costo SCyD'!$B$9:$B$597&amp;'Costo SCyD'!$C$9:$C$597&amp;'Costo SCyD'!$D$9:$D$597,0),MATCH('Resultados Caso II'!$D$4,'Costo SCyD'!$O$2:$S$2,0))+IF($D$6="Sí",INDEX(costos.acceso,MATCH($D20,vel.SAIB,0),MATCH($D$4,years,0)),0)</f>
        <v>61.643813900320907</v>
      </c>
      <c r="L20" s="34">
        <f t="array" ref="L20">INDEX('Costo SCyD'!$O$9:$S$597,MATCH(L$11&amp;L$12&amp;L$13&amp;$D20,'Costo SCyD'!$A$9:$A$597&amp;'Costo SCyD'!$B$9:$B$597&amp;'Costo SCyD'!$C$9:$C$597&amp;'Costo SCyD'!$D$9:$D$597,0),MATCH('Resultados Caso II'!$D$4,'Costo SCyD'!$O$2:$S$2,0))+IF($D$6="Sí",INDEX(costos.acceso,MATCH($D20,vel.SAIB,0),MATCH($D$4,years,0)),0)</f>
        <v>68.4338819708302</v>
      </c>
      <c r="M20" s="34">
        <f t="array" ref="M20">INDEX('Costo SCyD'!$O$9:$S$597,MATCH(M$11&amp;M$12&amp;M$13&amp;$D20,'Costo SCyD'!$A$9:$A$597&amp;'Costo SCyD'!$B$9:$B$597&amp;'Costo SCyD'!$C$9:$C$597&amp;'Costo SCyD'!$D$9:$D$597,0),MATCH('Resultados Caso II'!$D$4,'Costo SCyD'!$O$2:$S$2,0))+IF($D$6="Sí",INDEX(costos.acceso,MATCH($D20,vel.SAIB,0),MATCH($D$4,years,0)),0)</f>
        <v>78.458007332825204</v>
      </c>
      <c r="N20" s="34">
        <f t="array" ref="N20">INDEX('Costo SCyD'!$O$9:$S$597,MATCH(N$11&amp;N$12&amp;N$13&amp;$D20,'Costo SCyD'!$A$9:$A$597&amp;'Costo SCyD'!$B$9:$B$597&amp;'Costo SCyD'!$C$9:$C$597&amp;'Costo SCyD'!$D$9:$D$597,0),MATCH('Resultados Caso II'!$D$4,'Costo SCyD'!$O$2:$S$2,0))+IF($D$6="Sí",INDEX(costos.acceso,MATCH($D20,vel.SAIB,0),MATCH($D$4,years,0)),0)</f>
        <v>87.534215738455686</v>
      </c>
      <c r="P20" s="34">
        <f t="array" ref="P20">INDEX('Costo SCyD'!$O$9:$S$597,MATCH(P$11&amp;P$12&amp;P$13&amp;$D20,'Costo SCyD'!$A$9:$A$597&amp;'Costo SCyD'!$B$9:$B$597&amp;'Costo SCyD'!$C$9:$C$597&amp;'Costo SCyD'!$D$9:$D$597,0),MATCH('Resultados Caso II'!$D$4,'Costo SCyD'!$O$2:$S$2,0))+IF($D$6="Sí",INDEX(costos.acceso,MATCH($D20,vel.SAIB,0),MATCH($D$4,years,0)),0)</f>
        <v>82.369392055003473</v>
      </c>
      <c r="Q20" s="34">
        <f t="array" ref="Q20">INDEX('Costo SCyD'!$O$9:$S$597,MATCH(Q$11&amp;Q$12&amp;Q$13&amp;$D20,'Costo SCyD'!$A$9:$A$597&amp;'Costo SCyD'!$B$9:$B$597&amp;'Costo SCyD'!$C$9:$C$597&amp;'Costo SCyD'!$D$9:$D$597,0),MATCH('Resultados Caso II'!$D$4,'Costo SCyD'!$O$2:$S$2,0))+IF($D$6="Sí",INDEX(costos.acceso,MATCH($D20,vel.SAIB,0),MATCH($D$4,years,0)),0)</f>
        <v>91.442383221389264</v>
      </c>
      <c r="R20" s="34">
        <f t="array" ref="R20">INDEX('Costo SCyD'!$O$9:$S$597,MATCH(R$11&amp;R$12&amp;R$13&amp;$D20,'Costo SCyD'!$A$9:$A$597&amp;'Costo SCyD'!$B$9:$B$597&amp;'Costo SCyD'!$C$9:$C$597&amp;'Costo SCyD'!$D$9:$D$597,0),MATCH('Resultados Caso II'!$D$4,'Costo SCyD'!$O$2:$S$2,0))+IF($D$6="Sí",INDEX(costos.acceso,MATCH($D20,vel.SAIB,0),MATCH($D$4,years,0)),0)</f>
        <v>104.83677042276864</v>
      </c>
      <c r="S20" s="34">
        <f t="array" ref="S20">INDEX('Costo SCyD'!$O$9:$S$597,MATCH(S$11&amp;S$12&amp;S$13&amp;$D20,'Costo SCyD'!$A$9:$A$597&amp;'Costo SCyD'!$B$9:$B$597&amp;'Costo SCyD'!$C$9:$C$597&amp;'Costo SCyD'!$D$9:$D$597,0),MATCH('Resultados Caso II'!$D$4,'Costo SCyD'!$O$2:$S$2,0))+IF($D$6="Sí",INDEX(costos.acceso,MATCH($D20,vel.SAIB,0),MATCH($D$4,years,0)),0)</f>
        <v>116.96453671810494</v>
      </c>
    </row>
    <row r="21" spans="3:19">
      <c r="C21" s="10" t="str">
        <f t="shared" si="0"/>
        <v>30 Mbps</v>
      </c>
      <c r="D21" s="22">
        <v>30</v>
      </c>
      <c r="F21" s="34">
        <f t="array" ref="F21">INDEX('Costo SCyD'!$O$9:$S$597,MATCH(F$11&amp;F$12&amp;F$13&amp;$D21,'Costo SCyD'!$A$9:$A$597&amp;'Costo SCyD'!$B$9:$B$597&amp;'Costo SCyD'!$C$9:$C$597&amp;'Costo SCyD'!$D$9:$D$597,0),MATCH('Resultados Caso II'!$D$4,'Costo SCyD'!$O$2:$S$2,0))+IF($D$6="Sí",INDEX(costos.acceso,MATCH($D21,vel.SAIB,0),MATCH($D$4,years,0)),0)</f>
        <v>53.442181739534718</v>
      </c>
      <c r="G21" s="34">
        <f t="array" ref="G21">INDEX('Costo SCyD'!$O$9:$S$597,MATCH(G$11&amp;G$12&amp;G$13&amp;$D21,'Costo SCyD'!$A$9:$A$597&amp;'Costo SCyD'!$B$9:$B$597&amp;'Costo SCyD'!$C$9:$C$597&amp;'Costo SCyD'!$D$9:$D$597,0),MATCH('Resultados Caso II'!$D$4,'Costo SCyD'!$O$2:$S$2,0))+IF($D$6="Sí",INDEX(costos.acceso,MATCH($D21,vel.SAIB,0),MATCH($D$4,years,0)),0)</f>
        <v>59.328839765508683</v>
      </c>
      <c r="H21" s="34">
        <f t="array" ref="H21">INDEX('Costo SCyD'!$O$9:$S$597,MATCH(H$11&amp;H$12&amp;H$13&amp;$D21,'Costo SCyD'!$A$9:$A$597&amp;'Costo SCyD'!$B$9:$B$597&amp;'Costo SCyD'!$C$9:$C$597&amp;'Costo SCyD'!$D$9:$D$597,0),MATCH('Resultados Caso II'!$D$4,'Costo SCyD'!$O$2:$S$2,0))+IF($D$6="Sí",INDEX(costos.acceso,MATCH($D21,vel.SAIB,0),MATCH($D$4,years,0)),0)</f>
        <v>68.019267814653574</v>
      </c>
      <c r="I21" s="34">
        <f t="array" ref="I21">INDEX('Costo SCyD'!$O$9:$S$597,MATCH(I$11&amp;I$12&amp;I$13&amp;$D21,'Costo SCyD'!$A$9:$A$597&amp;'Costo SCyD'!$B$9:$B$597&amp;'Costo SCyD'!$C$9:$C$597&amp;'Costo SCyD'!$D$9:$D$597,0),MATCH('Resultados Caso II'!$D$4,'Costo SCyD'!$O$2:$S$2,0))+IF($D$6="Sí",INDEX(costos.acceso,MATCH($D21,vel.SAIB,0),MATCH($D$4,years,0)),0)</f>
        <v>75.8878980701393</v>
      </c>
      <c r="K21" s="34">
        <f t="array" ref="K21">INDEX('Costo SCyD'!$O$9:$S$597,MATCH(K$11&amp;K$12&amp;K$13&amp;$D21,'Costo SCyD'!$A$9:$A$597&amp;'Costo SCyD'!$B$9:$B$597&amp;'Costo SCyD'!$C$9:$C$597&amp;'Costo SCyD'!$D$9:$D$597,0),MATCH('Resultados Caso II'!$D$4,'Costo SCyD'!$O$2:$S$2,0))+IF($D$6="Sí",INDEX(costos.acceso,MATCH($D21,vel.SAIB,0),MATCH($D$4,years,0)),0)</f>
        <v>75.076682000573413</v>
      </c>
      <c r="L21" s="34">
        <f t="array" ref="L21">INDEX('Costo SCyD'!$O$9:$S$597,MATCH(L$11&amp;L$12&amp;L$13&amp;$D21,'Costo SCyD'!$A$9:$A$597&amp;'Costo SCyD'!$B$9:$B$597&amp;'Costo SCyD'!$C$9:$C$597&amp;'Costo SCyD'!$D$9:$D$597,0),MATCH('Resultados Caso II'!$D$4,'Costo SCyD'!$O$2:$S$2,0))+IF($D$6="Sí",INDEX(costos.acceso,MATCH($D21,vel.SAIB,0),MATCH($D$4,years,0)),0)</f>
        <v>83.34638092147712</v>
      </c>
      <c r="M21" s="34">
        <f t="array" ref="M21">INDEX('Costo SCyD'!$O$9:$S$597,MATCH(M$11&amp;M$12&amp;M$13&amp;$D21,'Costo SCyD'!$A$9:$A$597&amp;'Costo SCyD'!$B$9:$B$597&amp;'Costo SCyD'!$C$9:$C$597&amp;'Costo SCyD'!$D$9:$D$597,0),MATCH('Resultados Caso II'!$D$4,'Costo SCyD'!$O$2:$S$2,0))+IF($D$6="Sí",INDEX(costos.acceso,MATCH($D21,vel.SAIB,0),MATCH($D$4,years,0)),0)</f>
        <v>95.554873948097978</v>
      </c>
      <c r="N21" s="34">
        <f t="array" ref="N21">INDEX('Costo SCyD'!$O$9:$S$597,MATCH(N$11&amp;N$12&amp;N$13&amp;$D21,'Costo SCyD'!$A$9:$A$597&amp;'Costo SCyD'!$B$9:$B$597&amp;'Costo SCyD'!$C$9:$C$597&amp;'Costo SCyD'!$D$9:$D$597,0),MATCH('Resultados Caso II'!$D$4,'Costo SCyD'!$O$2:$S$2,0))+IF($D$6="Sí",INDEX(costos.acceso,MATCH($D21,vel.SAIB,0),MATCH($D$4,years,0)),0)</f>
        <v>106.60888844081424</v>
      </c>
      <c r="P21" s="34">
        <f t="array" ref="P21">INDEX('Costo SCyD'!$O$9:$S$597,MATCH(P$11&amp;P$12&amp;P$13&amp;$D21,'Costo SCyD'!$A$9:$A$597&amp;'Costo SCyD'!$B$9:$B$597&amp;'Costo SCyD'!$C$9:$C$597&amp;'Costo SCyD'!$D$9:$D$597,0),MATCH('Resultados Caso II'!$D$4,'Costo SCyD'!$O$2:$S$2,0))+IF($D$6="Sí",INDEX(costos.acceso,MATCH($D21,vel.SAIB,0),MATCH($D$4,years,0)),0)</f>
        <v>100.31859261488461</v>
      </c>
      <c r="Q21" s="34">
        <f t="array" ref="Q21">INDEX('Costo SCyD'!$O$9:$S$597,MATCH(Q$11&amp;Q$12&amp;Q$13&amp;$D21,'Costo SCyD'!$A$9:$A$597&amp;'Costo SCyD'!$B$9:$B$597&amp;'Costo SCyD'!$C$9:$C$597&amp;'Costo SCyD'!$D$9:$D$597,0),MATCH('Resultados Caso II'!$D$4,'Costo SCyD'!$O$2:$S$2,0))+IF($D$6="Sí",INDEX(costos.acceso,MATCH($D21,vel.SAIB,0),MATCH($D$4,years,0)),0)</f>
        <v>111.36868879638014</v>
      </c>
      <c r="R21" s="34">
        <f t="array" ref="R21">INDEX('Costo SCyD'!$O$9:$S$597,MATCH(R$11&amp;R$12&amp;R$13&amp;$D21,'Costo SCyD'!$A$9:$A$597&amp;'Costo SCyD'!$B$9:$B$597&amp;'Costo SCyD'!$C$9:$C$597&amp;'Costo SCyD'!$D$9:$D$597,0),MATCH('Resultados Caso II'!$D$4,'Costo SCyD'!$O$2:$S$2,0))+IF($D$6="Sí",INDEX(costos.acceso,MATCH($D21,vel.SAIB,0),MATCH($D$4,years,0)),0)</f>
        <v>127.68186095241499</v>
      </c>
      <c r="S21" s="34">
        <f t="array" ref="S21">INDEX('Costo SCyD'!$O$9:$S$597,MATCH(S$11&amp;S$12&amp;S$13&amp;$D21,'Costo SCyD'!$A$9:$A$597&amp;'Costo SCyD'!$B$9:$B$597&amp;'Costo SCyD'!$C$9:$C$597&amp;'Costo SCyD'!$D$9:$D$597,0),MATCH('Resultados Caso II'!$D$4,'Costo SCyD'!$O$2:$S$2,0))+IF($D$6="Sí",INDEX(costos.acceso,MATCH($D21,vel.SAIB,0),MATCH($D$4,years,0)),0)</f>
        <v>142.45240151313615</v>
      </c>
    </row>
    <row r="22" spans="3:19">
      <c r="C22" s="10" t="str">
        <f t="shared" si="0"/>
        <v>40 Mbps</v>
      </c>
      <c r="D22" s="22">
        <v>40</v>
      </c>
      <c r="F22" s="34">
        <f t="array" ref="F22">INDEX('Costo SCyD'!$O$9:$S$597,MATCH(F$11&amp;F$12&amp;F$13&amp;$D22,'Costo SCyD'!$A$9:$A$597&amp;'Costo SCyD'!$B$9:$B$597&amp;'Costo SCyD'!$C$9:$C$597&amp;'Costo SCyD'!$D$9:$D$597,0),MATCH('Resultados Caso II'!$D$4,'Costo SCyD'!$O$2:$S$2,0))+IF($D$6="Sí",INDEX(costos.acceso,MATCH($D22,vel.SAIB,0),MATCH($D$4,years,0)),0)</f>
        <v>61.465213337157053</v>
      </c>
      <c r="G22" s="34">
        <f t="array" ref="G22">INDEX('Costo SCyD'!$O$9:$S$597,MATCH(G$11&amp;G$12&amp;G$13&amp;$D22,'Costo SCyD'!$A$9:$A$597&amp;'Costo SCyD'!$B$9:$B$597&amp;'Costo SCyD'!$C$9:$C$597&amp;'Costo SCyD'!$D$9:$D$597,0),MATCH('Resultados Caso II'!$D$4,'Costo SCyD'!$O$2:$S$2,0))+IF($D$6="Sí",INDEX(costos.acceso,MATCH($D22,vel.SAIB,0),MATCH($D$4,years,0)),0)</f>
        <v>68.235608549927932</v>
      </c>
      <c r="H22" s="34">
        <f t="array" ref="H22">INDEX('Costo SCyD'!$O$9:$S$597,MATCH(H$11&amp;H$12&amp;H$13&amp;$D22,'Costo SCyD'!$A$9:$A$597&amp;'Costo SCyD'!$B$9:$B$597&amp;'Costo SCyD'!$C$9:$C$597&amp;'Costo SCyD'!$D$9:$D$597,0),MATCH('Resultados Caso II'!$D$4,'Costo SCyD'!$O$2:$S$2,0))+IF($D$6="Sí",INDEX(costos.acceso,MATCH($D22,vel.SAIB,0),MATCH($D$4,years,0)),0)</f>
        <v>78.230691023081377</v>
      </c>
      <c r="I22" s="34">
        <f t="array" ref="I22">INDEX('Costo SCyD'!$O$9:$S$597,MATCH(I$11&amp;I$12&amp;I$13&amp;$D22,'Costo SCyD'!$A$9:$A$597&amp;'Costo SCyD'!$B$9:$B$597&amp;'Costo SCyD'!$C$9:$C$597&amp;'Costo SCyD'!$D$9:$D$597,0),MATCH('Resultados Caso II'!$D$4,'Costo SCyD'!$O$2:$S$2,0))+IF($D$6="Sí",INDEX(costos.acceso,MATCH($D22,vel.SAIB,0),MATCH($D$4,years,0)),0)</f>
        <v>87.280602938763025</v>
      </c>
      <c r="K22" s="34">
        <f t="array" ref="K22">INDEX('Costo SCyD'!$O$9:$S$597,MATCH(K$11&amp;K$12&amp;K$13&amp;$D22,'Costo SCyD'!$A$9:$A$597&amp;'Costo SCyD'!$B$9:$B$597&amp;'Costo SCyD'!$C$9:$C$597&amp;'Costo SCyD'!$D$9:$D$597,0),MATCH('Resultados Caso II'!$D$4,'Costo SCyD'!$O$2:$S$2,0))+IF($D$6="Sí",INDEX(costos.acceso,MATCH($D22,vel.SAIB,0),MATCH($D$4,years,0)),0)</f>
        <v>86.347602691478727</v>
      </c>
      <c r="L22" s="34">
        <f t="array" ref="L22">INDEX('Costo SCyD'!$O$9:$S$597,MATCH(L$11&amp;L$12&amp;L$13&amp;$D22,'Costo SCyD'!$A$9:$A$597&amp;'Costo SCyD'!$B$9:$B$597&amp;'Costo SCyD'!$C$9:$C$597&amp;'Costo SCyD'!$D$9:$D$597,0),MATCH('Resultados Caso II'!$D$4,'Costo SCyD'!$O$2:$S$2,0))+IF($D$6="Sí",INDEX(costos.acceso,MATCH($D22,vel.SAIB,0),MATCH($D$4,years,0)),0)</f>
        <v>95.858793886567653</v>
      </c>
      <c r="M22" s="34">
        <f t="array" ref="M22">INDEX('Costo SCyD'!$O$9:$S$597,MATCH(M$11&amp;M$12&amp;M$13&amp;$D22,'Costo SCyD'!$A$9:$A$597&amp;'Costo SCyD'!$B$9:$B$597&amp;'Costo SCyD'!$C$9:$C$597&amp;'Costo SCyD'!$D$9:$D$597,0),MATCH('Resultados Caso II'!$D$4,'Costo SCyD'!$O$2:$S$2,0))+IF($D$6="Sí",INDEX(costos.acceso,MATCH($D22,vel.SAIB,0),MATCH($D$4,years,0)),0)</f>
        <v>109.90009242605684</v>
      </c>
      <c r="N22" s="34">
        <f t="array" ref="N22">INDEX('Costo SCyD'!$O$9:$S$597,MATCH(N$11&amp;N$12&amp;N$13&amp;$D22,'Costo SCyD'!$A$9:$A$597&amp;'Costo SCyD'!$B$9:$B$597&amp;'Costo SCyD'!$C$9:$C$597&amp;'Costo SCyD'!$D$9:$D$597,0),MATCH('Resultados Caso II'!$D$4,'Costo SCyD'!$O$2:$S$2,0))+IF($D$6="Sí",INDEX(costos.acceso,MATCH($D22,vel.SAIB,0),MATCH($D$4,years,0)),0)</f>
        <v>122.61359582189981</v>
      </c>
      <c r="P22" s="34">
        <f t="array" ref="P22">INDEX('Costo SCyD'!$O$9:$S$597,MATCH(P$11&amp;P$12&amp;P$13&amp;$D22,'Costo SCyD'!$A$9:$A$597&amp;'Costo SCyD'!$B$9:$B$597&amp;'Costo SCyD'!$C$9:$C$597&amp;'Costo SCyD'!$D$9:$D$597,0),MATCH('Resultados Caso II'!$D$4,'Costo SCyD'!$O$2:$S$2,0))+IF($D$6="Sí",INDEX(costos.acceso,MATCH($D22,vel.SAIB,0),MATCH($D$4,years,0)),0)</f>
        <v>115.37896650270466</v>
      </c>
      <c r="Q22" s="34">
        <f t="array" ref="Q22">INDEX('Costo SCyD'!$O$9:$S$597,MATCH(Q$11&amp;Q$12&amp;Q$13&amp;$D22,'Costo SCyD'!$A$9:$A$597&amp;'Costo SCyD'!$B$9:$B$597&amp;'Costo SCyD'!$C$9:$C$597&amp;'Costo SCyD'!$D$9:$D$597,0),MATCH('Resultados Caso II'!$D$4,'Costo SCyD'!$O$2:$S$2,0))+IF($D$6="Sí",INDEX(costos.acceso,MATCH($D22,vel.SAIB,0),MATCH($D$4,years,0)),0)</f>
        <v>128.08796334909053</v>
      </c>
      <c r="R22" s="34">
        <f t="array" ref="R22">INDEX('Costo SCyD'!$O$9:$S$597,MATCH(R$11&amp;R$12&amp;R$13&amp;$D22,'Costo SCyD'!$A$9:$A$597&amp;'Costo SCyD'!$B$9:$B$597&amp;'Costo SCyD'!$C$9:$C$597&amp;'Costo SCyD'!$D$9:$D$597,0),MATCH('Resultados Caso II'!$D$4,'Costo SCyD'!$O$2:$S$2,0))+IF($D$6="Sí",INDEX(costos.acceso,MATCH($D22,vel.SAIB,0),MATCH($D$4,years,0)),0)</f>
        <v>146.85015782055416</v>
      </c>
      <c r="S22" s="34">
        <f t="array" ref="S22">INDEX('Costo SCyD'!$O$9:$S$597,MATCH(S$11&amp;S$12&amp;S$13&amp;$D22,'Costo SCyD'!$A$9:$A$597&amp;'Costo SCyD'!$B$9:$B$597&amp;'Costo SCyD'!$C$9:$C$597&amp;'Costo SCyD'!$D$9:$D$597,0),MATCH('Resultados Caso II'!$D$4,'Costo SCyD'!$O$2:$S$2,0))+IF($D$6="Sí",INDEX(costos.acceso,MATCH($D22,vel.SAIB,0),MATCH($D$4,years,0)),0)</f>
        <v>163.8381324338406</v>
      </c>
    </row>
    <row r="23" spans="3:19">
      <c r="C23" s="10" t="str">
        <f t="shared" si="0"/>
        <v>50 Mbps</v>
      </c>
      <c r="D23" s="22">
        <v>50</v>
      </c>
      <c r="F23" s="34">
        <f t="array" ref="F23">INDEX('Costo SCyD'!$O$9:$S$597,MATCH(F$11&amp;F$12&amp;F$13&amp;$D23,'Costo SCyD'!$A$9:$A$597&amp;'Costo SCyD'!$B$9:$B$597&amp;'Costo SCyD'!$C$9:$C$597&amp;'Costo SCyD'!$D$9:$D$597,0),MATCH('Resultados Caso II'!$D$4,'Costo SCyD'!$O$2:$S$2,0))+IF($D$6="Sí",INDEX(costos.acceso,MATCH($D23,vel.SAIB,0),MATCH($D$4,years,0)),0)</f>
        <v>68.508907453680294</v>
      </c>
      <c r="G23" s="34">
        <f t="array" ref="G23">INDEX('Costo SCyD'!$O$9:$S$597,MATCH(G$11&amp;G$12&amp;G$13&amp;$D23,'Costo SCyD'!$A$9:$A$597&amp;'Costo SCyD'!$B$9:$B$597&amp;'Costo SCyD'!$C$9:$C$597&amp;'Costo SCyD'!$D$9:$D$597,0),MATCH('Resultados Caso II'!$D$4,'Costo SCyD'!$O$2:$S$2,0))+IF($D$6="Sí",INDEX(costos.acceso,MATCH($D23,vel.SAIB,0),MATCH($D$4,years,0)),0)</f>
        <v>76.055165798417278</v>
      </c>
      <c r="H23" s="34">
        <f t="array" ref="H23">INDEX('Costo SCyD'!$O$9:$S$597,MATCH(H$11&amp;H$12&amp;H$13&amp;$D23,'Costo SCyD'!$A$9:$A$597&amp;'Costo SCyD'!$B$9:$B$597&amp;'Costo SCyD'!$C$9:$C$597&amp;'Costo SCyD'!$D$9:$D$597,0),MATCH('Resultados Caso II'!$D$4,'Costo SCyD'!$O$2:$S$2,0))+IF($D$6="Sí",INDEX(costos.acceso,MATCH($D23,vel.SAIB,0),MATCH($D$4,years,0)),0)</f>
        <v>87.195649056631623</v>
      </c>
      <c r="I23" s="34">
        <f t="array" ref="I23">INDEX('Costo SCyD'!$O$9:$S$597,MATCH(I$11&amp;I$12&amp;I$13&amp;$D23,'Costo SCyD'!$A$9:$A$597&amp;'Costo SCyD'!$B$9:$B$597&amp;'Costo SCyD'!$C$9:$C$597&amp;'Costo SCyD'!$D$9:$D$597,0),MATCH('Resultados Caso II'!$D$4,'Costo SCyD'!$O$2:$S$2,0))+IF($D$6="Sí",INDEX(costos.acceso,MATCH($D23,vel.SAIB,0),MATCH($D$4,years,0)),0)</f>
        <v>97.282648584225996</v>
      </c>
      <c r="K23" s="34">
        <f t="array" ref="K23">INDEX('Costo SCyD'!$O$9:$S$597,MATCH(K$11&amp;K$12&amp;K$13&amp;$D23,'Costo SCyD'!$A$9:$A$597&amp;'Costo SCyD'!$B$9:$B$597&amp;'Costo SCyD'!$C$9:$C$597&amp;'Costo SCyD'!$D$9:$D$597,0),MATCH('Resultados Caso II'!$D$4,'Costo SCyD'!$O$2:$S$2,0))+IF($D$6="Sí",INDEX(costos.acceso,MATCH($D23,vel.SAIB,0),MATCH($D$4,years,0)),0)</f>
        <v>96.242729837912648</v>
      </c>
      <c r="L23" s="34">
        <f t="array" ref="L23">INDEX('Costo SCyD'!$O$9:$S$597,MATCH(L$11&amp;L$12&amp;L$13&amp;$D23,'Costo SCyD'!$A$9:$A$597&amp;'Costo SCyD'!$B$9:$B$597&amp;'Costo SCyD'!$C$9:$C$597&amp;'Costo SCyD'!$D$9:$D$597,0),MATCH('Resultados Caso II'!$D$4,'Costo SCyD'!$O$2:$S$2,0))+IF($D$6="Sí",INDEX(costos.acceso,MATCH($D23,vel.SAIB,0),MATCH($D$4,years,0)),0)</f>
        <v>106.84386960430956</v>
      </c>
      <c r="M23" s="34">
        <f t="array" ref="M23">INDEX('Costo SCyD'!$O$9:$S$597,MATCH(M$11&amp;M$12&amp;M$13&amp;$D23,'Costo SCyD'!$A$9:$A$597&amp;'Costo SCyD'!$B$9:$B$597&amp;'Costo SCyD'!$C$9:$C$597&amp;'Costo SCyD'!$D$9:$D$597,0),MATCH('Resultados Caso II'!$D$4,'Costo SCyD'!$O$2:$S$2,0))+IF($D$6="Sí",INDEX(costos.acceso,MATCH($D23,vel.SAIB,0),MATCH($D$4,years,0)),0)</f>
        <v>122.49425085158069</v>
      </c>
      <c r="N23" s="34">
        <f t="array" ref="N23">INDEX('Costo SCyD'!$O$9:$S$597,MATCH(N$11&amp;N$12&amp;N$13&amp;$D23,'Costo SCyD'!$A$9:$A$597&amp;'Costo SCyD'!$B$9:$B$597&amp;'Costo SCyD'!$C$9:$C$597&amp;'Costo SCyD'!$D$9:$D$597,0),MATCH('Resultados Caso II'!$D$4,'Costo SCyD'!$O$2:$S$2,0))+IF($D$6="Sí",INDEX(costos.acceso,MATCH($D23,vel.SAIB,0),MATCH($D$4,years,0)),0)</f>
        <v>136.66467636983595</v>
      </c>
      <c r="P23" s="34">
        <f t="array" ref="P23">INDEX('Costo SCyD'!$O$9:$S$597,MATCH(P$11&amp;P$12&amp;P$13&amp;$D23,'Costo SCyD'!$A$9:$A$597&amp;'Costo SCyD'!$B$9:$B$597&amp;'Costo SCyD'!$C$9:$C$597&amp;'Costo SCyD'!$D$9:$D$597,0),MATCH('Resultados Caso II'!$D$4,'Costo SCyD'!$O$2:$S$2,0))+IF($D$6="Sí",INDEX(costos.acceso,MATCH($D23,vel.SAIB,0),MATCH($D$4,years,0)),0)</f>
        <v>128.60098434664729</v>
      </c>
      <c r="Q23" s="34">
        <f t="array" ref="Q23">INDEX('Costo SCyD'!$O$9:$S$597,MATCH(Q$11&amp;Q$12&amp;Q$13&amp;$D23,'Costo SCyD'!$A$9:$A$597&amp;'Costo SCyD'!$B$9:$B$597&amp;'Costo SCyD'!$C$9:$C$597&amp;'Costo SCyD'!$D$9:$D$597,0),MATCH('Resultados Caso II'!$D$4,'Costo SCyD'!$O$2:$S$2,0))+IF($D$6="Sí",INDEX(costos.acceso,MATCH($D23,vel.SAIB,0),MATCH($D$4,years,0)),0)</f>
        <v>142.76638688095886</v>
      </c>
      <c r="R23" s="34">
        <f t="array" ref="R23">INDEX('Costo SCyD'!$O$9:$S$597,MATCH(R$11&amp;R$12&amp;R$13&amp;$D23,'Costo SCyD'!$A$9:$A$597&amp;'Costo SCyD'!$B$9:$B$597&amp;'Costo SCyD'!$C$9:$C$597&amp;'Costo SCyD'!$D$9:$D$597,0),MATCH('Resultados Caso II'!$D$4,'Costo SCyD'!$O$2:$S$2,0))+IF($D$6="Sí",INDEX(costos.acceso,MATCH($D23,vel.SAIB,0),MATCH($D$4,years,0)),0)</f>
        <v>163.67866188800605</v>
      </c>
      <c r="S23" s="34">
        <f t="array" ref="S23">INDEX('Costo SCyD'!$O$9:$S$597,MATCH(S$11&amp;S$12&amp;S$13&amp;$D23,'Costo SCyD'!$A$9:$A$597&amp;'Costo SCyD'!$B$9:$B$597&amp;'Costo SCyD'!$C$9:$C$597&amp;'Costo SCyD'!$D$9:$D$597,0),MATCH('Resultados Caso II'!$D$4,'Costo SCyD'!$O$2:$S$2,0))+IF($D$6="Sí",INDEX(costos.acceso,MATCH($D23,vel.SAIB,0),MATCH($D$4,years,0)),0)</f>
        <v>182.61339777223915</v>
      </c>
    </row>
    <row r="24" spans="3:19">
      <c r="C24" s="10" t="str">
        <f t="shared" si="0"/>
        <v>60 Mbps</v>
      </c>
      <c r="D24" s="22">
        <v>60</v>
      </c>
      <c r="F24" s="34">
        <f t="array" ref="F24">INDEX('Costo SCyD'!$O$9:$S$597,MATCH(F$11&amp;F$12&amp;F$13&amp;$D24,'Costo SCyD'!$A$9:$A$597&amp;'Costo SCyD'!$B$9:$B$597&amp;'Costo SCyD'!$C$9:$C$597&amp;'Costo SCyD'!$D$9:$D$597,0),MATCH('Resultados Caso II'!$D$4,'Costo SCyD'!$O$2:$S$2,0))+IF($D$6="Sí",INDEX(costos.acceso,MATCH($D24,vel.SAIB,0),MATCH($D$4,years,0)),0)</f>
        <v>74.859162401486699</v>
      </c>
      <c r="G24" s="34">
        <f t="array" ref="G24">INDEX('Costo SCyD'!$O$9:$S$597,MATCH(G$11&amp;G$12&amp;G$13&amp;$D24,'Costo SCyD'!$A$9:$A$597&amp;'Costo SCyD'!$B$9:$B$597&amp;'Costo SCyD'!$C$9:$C$597&amp;'Costo SCyD'!$D$9:$D$597,0),MATCH('Resultados Caso II'!$D$4,'Costo SCyD'!$O$2:$S$2,0))+IF($D$6="Sí",INDEX(costos.acceso,MATCH($D24,vel.SAIB,0),MATCH($D$4,years,0)),0)</f>
        <v>83.104901531601726</v>
      </c>
      <c r="H24" s="34">
        <f t="array" ref="H24">INDEX('Costo SCyD'!$O$9:$S$597,MATCH(H$11&amp;H$12&amp;H$13&amp;$D24,'Costo SCyD'!$A$9:$A$597&amp;'Costo SCyD'!$B$9:$B$597&amp;'Costo SCyD'!$C$9:$C$597&amp;'Costo SCyD'!$D$9:$D$597,0),MATCH('Resultados Caso II'!$D$4,'Costo SCyD'!$O$2:$S$2,0))+IF($D$6="Sí",INDEX(costos.acceso,MATCH($D24,vel.SAIB,0),MATCH($D$4,years,0)),0)</f>
        <v>95.278022903031641</v>
      </c>
      <c r="I24" s="34">
        <f t="array" ref="I24">INDEX('Costo SCyD'!$O$9:$S$597,MATCH(I$11&amp;I$12&amp;I$13&amp;$D24,'Costo SCyD'!$A$9:$A$597&amp;'Costo SCyD'!$B$9:$B$597&amp;'Costo SCyD'!$C$9:$C$597&amp;'Costo SCyD'!$D$9:$D$597,0),MATCH('Resultados Caso II'!$D$4,'Costo SCyD'!$O$2:$S$2,0))+IF($D$6="Sí",INDEX(costos.acceso,MATCH($D24,vel.SAIB,0),MATCH($D$4,years,0)),0)</f>
        <v>106.3000106101111</v>
      </c>
      <c r="K24" s="34">
        <f t="array" ref="K24">INDEX('Costo SCyD'!$O$9:$S$597,MATCH(K$11&amp;K$12&amp;K$13&amp;$D24,'Costo SCyD'!$A$9:$A$597&amp;'Costo SCyD'!$B$9:$B$597&amp;'Costo SCyD'!$C$9:$C$597&amp;'Costo SCyD'!$D$9:$D$597,0),MATCH('Resultados Caso II'!$D$4,'Costo SCyD'!$O$2:$S$2,0))+IF($D$6="Sí",INDEX(costos.acceso,MATCH($D24,vel.SAIB,0),MATCH($D$4,years,0)),0)</f>
        <v>105.16369930099768</v>
      </c>
      <c r="L24" s="34">
        <f t="array" ref="L24">INDEX('Costo SCyD'!$O$9:$S$597,MATCH(L$11&amp;L$12&amp;L$13&amp;$D24,'Costo SCyD'!$A$9:$A$597&amp;'Costo SCyD'!$B$9:$B$597&amp;'Costo SCyD'!$C$9:$C$597&amp;'Costo SCyD'!$D$9:$D$597,0),MATCH('Resultados Caso II'!$D$4,'Costo SCyD'!$O$2:$S$2,0))+IF($D$6="Sí",INDEX(costos.acceso,MATCH($D24,vel.SAIB,0),MATCH($D$4,years,0)),0)</f>
        <v>116.74748413875943</v>
      </c>
      <c r="M24" s="34">
        <f t="array" ref="M24">INDEX('Costo SCyD'!$O$9:$S$597,MATCH(M$11&amp;M$12&amp;M$13&amp;$D24,'Costo SCyD'!$A$9:$A$597&amp;'Costo SCyD'!$B$9:$B$597&amp;'Costo SCyD'!$C$9:$C$597&amp;'Costo SCyD'!$D$9:$D$597,0),MATCH('Resultados Caso II'!$D$4,'Costo SCyD'!$O$2:$S$2,0))+IF($D$6="Sí",INDEX(costos.acceso,MATCH($D24,vel.SAIB,0),MATCH($D$4,years,0)),0)</f>
        <v>133.84853676066507</v>
      </c>
      <c r="N24" s="34">
        <f t="array" ref="N24">INDEX('Costo SCyD'!$O$9:$S$597,MATCH(N$11&amp;N$12&amp;N$13&amp;$D24,'Costo SCyD'!$A$9:$A$597&amp;'Costo SCyD'!$B$9:$B$597&amp;'Costo SCyD'!$C$9:$C$597&amp;'Costo SCyD'!$D$9:$D$597,0),MATCH('Resultados Caso II'!$D$4,'Costo SCyD'!$O$2:$S$2,0))+IF($D$6="Sí",INDEX(costos.acceso,MATCH($D24,vel.SAIB,0),MATCH($D$4,years,0)),0)</f>
        <v>149.33245300741669</v>
      </c>
      <c r="P24" s="34">
        <f t="array" ref="P24">INDEX('Costo SCyD'!$O$9:$S$597,MATCH(P$11&amp;P$12&amp;P$13&amp;$D24,'Costo SCyD'!$A$9:$A$597&amp;'Costo SCyD'!$B$9:$B$597&amp;'Costo SCyD'!$C$9:$C$597&amp;'Costo SCyD'!$D$9:$D$597,0),MATCH('Resultados Caso II'!$D$4,'Costo SCyD'!$O$2:$S$2,0))+IF($D$6="Sí",INDEX(costos.acceso,MATCH($D24,vel.SAIB,0),MATCH($D$4,years,0)),0)</f>
        <v>140.52131803014996</v>
      </c>
      <c r="Q24" s="34">
        <f t="array" ref="Q24">INDEX('Costo SCyD'!$O$9:$S$597,MATCH(Q$11&amp;Q$12&amp;Q$13&amp;$D24,'Costo SCyD'!$A$9:$A$597&amp;'Costo SCyD'!$B$9:$B$597&amp;'Costo SCyD'!$C$9:$C$597&amp;'Costo SCyD'!$D$9:$D$597,0),MATCH('Resultados Caso II'!$D$4,'Costo SCyD'!$O$2:$S$2,0))+IF($D$6="Sí",INDEX(costos.acceso,MATCH($D24,vel.SAIB,0),MATCH($D$4,years,0)),0)</f>
        <v>155.99974570052868</v>
      </c>
      <c r="R24" s="34">
        <f t="array" ref="R24">INDEX('Costo SCyD'!$O$9:$S$597,MATCH(R$11&amp;R$12&amp;R$13&amp;$D24,'Costo SCyD'!$A$9:$A$597&amp;'Costo SCyD'!$B$9:$B$597&amp;'Costo SCyD'!$C$9:$C$597&amp;'Costo SCyD'!$D$9:$D$597,0),MATCH('Resultados Caso II'!$D$4,'Costo SCyD'!$O$2:$S$2,0))+IF($D$6="Sí",INDEX(costos.acceso,MATCH($D24,vel.SAIB,0),MATCH($D$4,years,0)),0)</f>
        <v>178.85042963524964</v>
      </c>
      <c r="S24" s="34">
        <f t="array" ref="S24">INDEX('Costo SCyD'!$O$9:$S$597,MATCH(S$11&amp;S$12&amp;S$13&amp;$D24,'Costo SCyD'!$A$9:$A$597&amp;'Costo SCyD'!$B$9:$B$597&amp;'Costo SCyD'!$C$9:$C$597&amp;'Costo SCyD'!$D$9:$D$597,0),MATCH('Resultados Caso II'!$D$4,'Costo SCyD'!$O$2:$S$2,0))+IF($D$6="Sí",INDEX(costos.acceso,MATCH($D24,vel.SAIB,0),MATCH($D$4,years,0)),0)</f>
        <v>199.54027160281294</v>
      </c>
    </row>
    <row r="25" spans="3:19">
      <c r="C25" s="10" t="str">
        <f t="shared" si="0"/>
        <v>70 Mbps</v>
      </c>
      <c r="D25" s="22">
        <v>70</v>
      </c>
      <c r="F25" s="34">
        <f t="array" ref="F25">INDEX('Costo SCyD'!$O$9:$S$597,MATCH(F$11&amp;F$12&amp;F$13&amp;$D25,'Costo SCyD'!$A$9:$A$597&amp;'Costo SCyD'!$B$9:$B$597&amp;'Costo SCyD'!$C$9:$C$597&amp;'Costo SCyD'!$D$9:$D$597,0),MATCH('Resultados Caso II'!$D$4,'Costo SCyD'!$O$2:$S$2,0))+IF($D$6="Sí",INDEX(costos.acceso,MATCH($D25,vel.SAIB,0),MATCH($D$4,years,0)),0)</f>
        <v>80.685313839951377</v>
      </c>
      <c r="G25" s="34">
        <f t="array" ref="G25">INDEX('Costo SCyD'!$O$9:$S$597,MATCH(G$11&amp;G$12&amp;G$13&amp;$D25,'Costo SCyD'!$A$9:$A$597&amp;'Costo SCyD'!$B$9:$B$597&amp;'Costo SCyD'!$C$9:$C$597&amp;'Costo SCyD'!$D$9:$D$597,0),MATCH('Resultados Caso II'!$D$4,'Costo SCyD'!$O$2:$S$2,0))+IF($D$6="Sí",INDEX(costos.acceso,MATCH($D25,vel.SAIB,0),MATCH($D$4,years,0)),0)</f>
        <v>89.572803737146458</v>
      </c>
      <c r="H25" s="34">
        <f t="array" ref="H25">INDEX('Costo SCyD'!$O$9:$S$597,MATCH(H$11&amp;H$12&amp;H$13&amp;$D25,'Costo SCyD'!$A$9:$A$597&amp;'Costo SCyD'!$B$9:$B$597&amp;'Costo SCyD'!$C$9:$C$597&amp;'Costo SCyD'!$D$9:$D$597,0),MATCH('Resultados Caso II'!$D$4,'Costo SCyD'!$O$2:$S$2,0))+IF($D$6="Sí",INDEX(costos.acceso,MATCH($D25,vel.SAIB,0),MATCH($D$4,years,0)),0)</f>
        <v>102.69333683899873</v>
      </c>
      <c r="I25" s="34">
        <f t="array" ref="I25">INDEX('Costo SCyD'!$O$9:$S$597,MATCH(I$11&amp;I$12&amp;I$13&amp;$D25,'Costo SCyD'!$A$9:$A$597&amp;'Costo SCyD'!$B$9:$B$597&amp;'Costo SCyD'!$C$9:$C$597&amp;'Costo SCyD'!$D$9:$D$597,0),MATCH('Resultados Caso II'!$D$4,'Costo SCyD'!$O$2:$S$2,0))+IF($D$6="Sí",INDEX(costos.acceso,MATCH($D25,vel.SAIB,0),MATCH($D$4,years,0)),0)</f>
        <v>114.57314565273094</v>
      </c>
      <c r="K25" s="34">
        <f t="array" ref="K25">INDEX('Costo SCyD'!$O$9:$S$597,MATCH(K$11&amp;K$12&amp;K$13&amp;$D25,'Costo SCyD'!$A$9:$A$597&amp;'Costo SCyD'!$B$9:$B$597&amp;'Costo SCyD'!$C$9:$C$597&amp;'Costo SCyD'!$D$9:$D$597,0),MATCH('Resultados Caso II'!$D$4,'Costo SCyD'!$O$2:$S$2,0))+IF($D$6="Sí",INDEX(costos.acceso,MATCH($D25,vel.SAIB,0),MATCH($D$4,years,0)),0)</f>
        <v>113.34839731659565</v>
      </c>
      <c r="L25" s="34">
        <f t="array" ref="L25">INDEX('Costo SCyD'!$O$9:$S$597,MATCH(L$11&amp;L$12&amp;L$13&amp;$D25,'Costo SCyD'!$A$9:$A$597&amp;'Costo SCyD'!$B$9:$B$597&amp;'Costo SCyD'!$C$9:$C$597&amp;'Costo SCyD'!$D$9:$D$597,0),MATCH('Resultados Caso II'!$D$4,'Costo SCyD'!$O$2:$S$2,0))+IF($D$6="Sí",INDEX(costos.acceso,MATCH($D25,vel.SAIB,0),MATCH($D$4,years,0)),0)</f>
        <v>125.83372690225924</v>
      </c>
      <c r="M25" s="34">
        <f t="array" ref="M25">INDEX('Costo SCyD'!$O$9:$S$597,MATCH(M$11&amp;M$12&amp;M$13&amp;$D25,'Costo SCyD'!$A$9:$A$597&amp;'Costo SCyD'!$B$9:$B$597&amp;'Costo SCyD'!$C$9:$C$597&amp;'Costo SCyD'!$D$9:$D$597,0),MATCH('Resultados Caso II'!$D$4,'Costo SCyD'!$O$2:$S$2,0))+IF($D$6="Sí",INDEX(costos.acceso,MATCH($D25,vel.SAIB,0),MATCH($D$4,years,0)),0)</f>
        <v>144.26572311391573</v>
      </c>
      <c r="N25" s="34">
        <f t="array" ref="N25">INDEX('Costo SCyD'!$O$9:$S$597,MATCH(N$11&amp;N$12&amp;N$13&amp;$D25,'Costo SCyD'!$A$9:$A$597&amp;'Costo SCyD'!$B$9:$B$597&amp;'Costo SCyD'!$C$9:$C$597&amp;'Costo SCyD'!$D$9:$D$597,0),MATCH('Resultados Caso II'!$D$4,'Costo SCyD'!$O$2:$S$2,0))+IF($D$6="Sí",INDEX(costos.acceso,MATCH($D25,vel.SAIB,0),MATCH($D$4,years,0)),0)</f>
        <v>160.95472418956581</v>
      </c>
      <c r="P25" s="34">
        <f t="array" ref="P25">INDEX('Costo SCyD'!$O$9:$S$597,MATCH(P$11&amp;P$12&amp;P$13&amp;$D25,'Costo SCyD'!$A$9:$A$597&amp;'Costo SCyD'!$B$9:$B$597&amp;'Costo SCyD'!$C$9:$C$597&amp;'Costo SCyD'!$D$9:$D$597,0),MATCH('Resultados Caso II'!$D$4,'Costo SCyD'!$O$2:$S$2,0))+IF($D$6="Sí",INDEX(costos.acceso,MATCH($D25,vel.SAIB,0),MATCH($D$4,years,0)),0)</f>
        <v>151.45783472246137</v>
      </c>
      <c r="Q25" s="34">
        <f t="array" ref="Q25">INDEX('Costo SCyD'!$O$9:$S$597,MATCH(Q$11&amp;Q$12&amp;Q$13&amp;$D25,'Costo SCyD'!$A$9:$A$597&amp;'Costo SCyD'!$B$9:$B$597&amp;'Costo SCyD'!$C$9:$C$597&amp;'Costo SCyD'!$D$9:$D$597,0),MATCH('Resultados Caso II'!$D$4,'Costo SCyD'!$O$2:$S$2,0))+IF($D$6="Sí",INDEX(costos.acceso,MATCH($D25,vel.SAIB,0),MATCH($D$4,years,0)),0)</f>
        <v>168.14092005589669</v>
      </c>
      <c r="R25" s="34">
        <f t="array" ref="R25">INDEX('Costo SCyD'!$O$9:$S$597,MATCH(R$11&amp;R$12&amp;R$13&amp;$D25,'Costo SCyD'!$A$9:$A$597&amp;'Costo SCyD'!$B$9:$B$597&amp;'Costo SCyD'!$C$9:$C$597&amp;'Costo SCyD'!$D$9:$D$597,0),MATCH('Resultados Caso II'!$D$4,'Costo SCyD'!$O$2:$S$2,0))+IF($D$6="Sí",INDEX(costos.acceso,MATCH($D25,vel.SAIB,0),MATCH($D$4,years,0)),0)</f>
        <v>192.77003084987317</v>
      </c>
      <c r="S25" s="34">
        <f t="array" ref="S25">INDEX('Costo SCyD'!$O$9:$S$597,MATCH(S$11&amp;S$12&amp;S$13&amp;$D25,'Costo SCyD'!$A$9:$A$597&amp;'Costo SCyD'!$B$9:$B$597&amp;'Costo SCyD'!$C$9:$C$597&amp;'Costo SCyD'!$D$9:$D$597,0),MATCH('Resultados Caso II'!$D$4,'Costo SCyD'!$O$2:$S$2,0))+IF($D$6="Sí",INDEX(costos.acceso,MATCH($D25,vel.SAIB,0),MATCH($D$4,years,0)),0)</f>
        <v>215.07012530589515</v>
      </c>
    </row>
    <row r="26" spans="3:19">
      <c r="C26" s="10" t="str">
        <f t="shared" si="0"/>
        <v>80 Mbps</v>
      </c>
      <c r="D26" s="22">
        <v>80</v>
      </c>
      <c r="F26" s="34">
        <f t="array" ref="F26">INDEX('Costo SCyD'!$O$9:$S$597,MATCH(F$11&amp;F$12&amp;F$13&amp;$D26,'Costo SCyD'!$A$9:$A$597&amp;'Costo SCyD'!$B$9:$B$597&amp;'Costo SCyD'!$C$9:$C$597&amp;'Costo SCyD'!$D$9:$D$597,0),MATCH('Resultados Caso II'!$D$4,'Costo SCyD'!$O$2:$S$2,0))+IF($D$6="Sí",INDEX(costos.acceso,MATCH($D26,vel.SAIB,0),MATCH($D$4,years,0)),0)</f>
        <v>86.09742786463427</v>
      </c>
      <c r="G26" s="34">
        <f t="array" ref="G26">INDEX('Costo SCyD'!$O$9:$S$597,MATCH(G$11&amp;G$12&amp;G$13&amp;$D26,'Costo SCyD'!$A$9:$A$597&amp;'Costo SCyD'!$B$9:$B$597&amp;'Costo SCyD'!$C$9:$C$597&amp;'Costo SCyD'!$D$9:$D$597,0),MATCH('Resultados Caso II'!$D$4,'Costo SCyD'!$O$2:$S$2,0))+IF($D$6="Sí",INDEX(costos.acceso,MATCH($D26,vel.SAIB,0),MATCH($D$4,years,0)),0)</f>
        <v>95.581062294553703</v>
      </c>
      <c r="H26" s="34">
        <f t="array" ref="H26">INDEX('Costo SCyD'!$O$9:$S$597,MATCH(H$11&amp;H$12&amp;H$13&amp;$D26,'Costo SCyD'!$A$9:$A$597&amp;'Costo SCyD'!$B$9:$B$597&amp;'Costo SCyD'!$C$9:$C$597&amp;'Costo SCyD'!$D$9:$D$597,0),MATCH('Resultados Caso II'!$D$4,'Costo SCyD'!$O$2:$S$2,0))+IF($D$6="Sí",INDEX(costos.acceso,MATCH($D26,vel.SAIB,0),MATCH($D$4,years,0)),0)</f>
        <v>109.58167899318927</v>
      </c>
      <c r="I26" s="34">
        <f t="array" ref="I26">INDEX('Costo SCyD'!$O$9:$S$597,MATCH(I$11&amp;I$12&amp;I$13&amp;$D26,'Costo SCyD'!$A$9:$A$597&amp;'Costo SCyD'!$B$9:$B$597&amp;'Costo SCyD'!$C$9:$C$597&amp;'Costo SCyD'!$D$9:$D$597,0),MATCH('Resultados Caso II'!$D$4,'Costo SCyD'!$O$2:$S$2,0))+IF($D$6="Sí",INDEX(costos.acceso,MATCH($D26,vel.SAIB,0),MATCH($D$4,years,0)),0)</f>
        <v>122.25834756778066</v>
      </c>
      <c r="K26" s="34">
        <f t="array" ref="K26">INDEX('Costo SCyD'!$O$9:$S$597,MATCH(K$11&amp;K$12&amp;K$13&amp;$D26,'Costo SCyD'!$A$9:$A$597&amp;'Costo SCyD'!$B$9:$B$597&amp;'Costo SCyD'!$C$9:$C$597&amp;'Costo SCyD'!$D$9:$D$597,0),MATCH('Resultados Caso II'!$D$4,'Costo SCyD'!$O$2:$S$2,0))+IF($D$6="Sí",INDEX(costos.acceso,MATCH($D26,vel.SAIB,0),MATCH($D$4,years,0)),0)</f>
        <v>120.95144701172769</v>
      </c>
      <c r="L26" s="34">
        <f t="array" ref="L26">INDEX('Costo SCyD'!$O$9:$S$597,MATCH(L$11&amp;L$12&amp;L$13&amp;$D26,'Costo SCyD'!$A$9:$A$597&amp;'Costo SCyD'!$B$9:$B$597&amp;'Costo SCyD'!$C$9:$C$597&amp;'Costo SCyD'!$D$9:$D$597,0),MATCH('Resultados Caso II'!$D$4,'Costo SCyD'!$O$2:$S$2,0))+IF($D$6="Sí",INDEX(costos.acceso,MATCH($D26,vel.SAIB,0),MATCH($D$4,years,0)),0)</f>
        <v>134.27425276421138</v>
      </c>
      <c r="M26" s="34">
        <f t="array" ref="M26">INDEX('Costo SCyD'!$O$9:$S$597,MATCH(M$11&amp;M$12&amp;M$13&amp;$D26,'Costo SCyD'!$A$9:$A$597&amp;'Costo SCyD'!$B$9:$B$597&amp;'Costo SCyD'!$C$9:$C$597&amp;'Costo SCyD'!$D$9:$D$597,0),MATCH('Resultados Caso II'!$D$4,'Costo SCyD'!$O$2:$S$2,0))+IF($D$6="Sí",INDEX(costos.acceso,MATCH($D26,vel.SAIB,0),MATCH($D$4,years,0)),0)</f>
        <v>153.9426086112519</v>
      </c>
      <c r="N26" s="34">
        <f t="array" ref="N26">INDEX('Costo SCyD'!$O$9:$S$597,MATCH(N$11&amp;N$12&amp;N$13&amp;$D26,'Costo SCyD'!$A$9:$A$597&amp;'Costo SCyD'!$B$9:$B$597&amp;'Costo SCyD'!$C$9:$C$597&amp;'Costo SCyD'!$D$9:$D$597,0),MATCH('Resultados Caso II'!$D$4,'Costo SCyD'!$O$2:$S$2,0))+IF($D$6="Sí",INDEX(costos.acceso,MATCH($D26,vel.SAIB,0),MATCH($D$4,years,0)),0)</f>
        <v>171.75105475665333</v>
      </c>
      <c r="P26" s="34">
        <f t="array" ref="P26">INDEX('Costo SCyD'!$O$9:$S$597,MATCH(P$11&amp;P$12&amp;P$13&amp;$D26,'Costo SCyD'!$A$9:$A$597&amp;'Costo SCyD'!$B$9:$B$597&amp;'Costo SCyD'!$C$9:$C$597&amp;'Costo SCyD'!$D$9:$D$597,0),MATCH('Resultados Caso II'!$D$4,'Costo SCyD'!$O$2:$S$2,0))+IF($D$6="Sí",INDEX(costos.acceso,MATCH($D26,vel.SAIB,0),MATCH($D$4,years,0)),0)</f>
        <v>161.61714417344177</v>
      </c>
      <c r="Q26" s="34">
        <f t="array" ref="Q26">INDEX('Costo SCyD'!$O$9:$S$597,MATCH(Q$11&amp;Q$12&amp;Q$13&amp;$D26,'Costo SCyD'!$A$9:$A$597&amp;'Costo SCyD'!$B$9:$B$597&amp;'Costo SCyD'!$C$9:$C$597&amp;'Costo SCyD'!$D$9:$D$597,0),MATCH('Resultados Caso II'!$D$4,'Costo SCyD'!$O$2:$S$2,0))+IF($D$6="Sí",INDEX(costos.acceso,MATCH($D26,vel.SAIB,0),MATCH($D$4,years,0)),0)</f>
        <v>179.4192777674709</v>
      </c>
      <c r="R26" s="34">
        <f t="array" ref="R26">INDEX('Costo SCyD'!$O$9:$S$597,MATCH(R$11&amp;R$12&amp;R$13&amp;$D26,'Costo SCyD'!$A$9:$A$597&amp;'Costo SCyD'!$B$9:$B$597&amp;'Costo SCyD'!$C$9:$C$597&amp;'Costo SCyD'!$D$9:$D$597,0),MATCH('Resultados Caso II'!$D$4,'Costo SCyD'!$O$2:$S$2,0))+IF($D$6="Sí",INDEX(costos.acceso,MATCH($D26,vel.SAIB,0),MATCH($D$4,years,0)),0)</f>
        <v>205.70043091711025</v>
      </c>
      <c r="S26" s="34">
        <f t="array" ref="S26">INDEX('Costo SCyD'!$O$9:$S$597,MATCH(S$11&amp;S$12&amp;S$13&amp;$D26,'Costo SCyD'!$A$9:$A$597&amp;'Costo SCyD'!$B$9:$B$597&amp;'Costo SCyD'!$C$9:$C$597&amp;'Costo SCyD'!$D$9:$D$597,0),MATCH('Resultados Caso II'!$D$4,'Costo SCyD'!$O$2:$S$2,0))+IF($D$6="Sí",INDEX(costos.acceso,MATCH($D26,vel.SAIB,0),MATCH($D$4,years,0)),0)</f>
        <v>229.4963447262873</v>
      </c>
    </row>
    <row r="27" spans="3:19">
      <c r="C27" s="10" t="str">
        <f t="shared" si="0"/>
        <v>100 Mbps</v>
      </c>
      <c r="D27" s="22">
        <v>100</v>
      </c>
      <c r="F27" s="34">
        <f t="array" ref="F27">INDEX('Costo SCyD'!$O$9:$S$597,MATCH(F$11&amp;F$12&amp;F$13&amp;$D27,'Costo SCyD'!$A$9:$A$597&amp;'Costo SCyD'!$B$9:$B$597&amp;'Costo SCyD'!$C$9:$C$597&amp;'Costo SCyD'!$D$9:$D$597,0),MATCH('Resultados Caso II'!$D$4,'Costo SCyD'!$O$2:$S$2,0))+IF($D$6="Sí",INDEX(costos.acceso,MATCH($D27,vel.SAIB,0),MATCH($D$4,years,0)),0)</f>
        <v>95.963885868633355</v>
      </c>
      <c r="G27" s="34">
        <f t="array" ref="G27">INDEX('Costo SCyD'!$O$9:$S$597,MATCH(G$11&amp;G$12&amp;G$13&amp;$D27,'Costo SCyD'!$A$9:$A$597&amp;'Costo SCyD'!$B$9:$B$597&amp;'Costo SCyD'!$C$9:$C$597&amp;'Costo SCyD'!$D$9:$D$597,0),MATCH('Resultados Caso II'!$D$4,'Costo SCyD'!$O$2:$S$2,0))+IF($D$6="Sí",INDEX(costos.acceso,MATCH($D27,vel.SAIB,0),MATCH($D$4,years,0)),0)</f>
        <v>106.53431096290568</v>
      </c>
      <c r="H27" s="34">
        <f t="array" ref="H27">INDEX('Costo SCyD'!$O$9:$S$597,MATCH(H$11&amp;H$12&amp;H$13&amp;$D27,'Costo SCyD'!$A$9:$A$597&amp;'Costo SCyD'!$B$9:$B$597&amp;'Costo SCyD'!$C$9:$C$597&amp;'Costo SCyD'!$D$9:$D$597,0),MATCH('Resultados Caso II'!$D$4,'Costo SCyD'!$O$2:$S$2,0))+IF($D$6="Sí",INDEX(costos.acceso,MATCH($D27,vel.SAIB,0),MATCH($D$4,years,0)),0)</f>
        <v>122.13934837553006</v>
      </c>
      <c r="I27" s="34">
        <f t="array" ref="I27">INDEX('Costo SCyD'!$O$9:$S$597,MATCH(I$11&amp;I$12&amp;I$13&amp;$D27,'Costo SCyD'!$A$9:$A$597&amp;'Costo SCyD'!$B$9:$B$597&amp;'Costo SCyD'!$C$9:$C$597&amp;'Costo SCyD'!$D$9:$D$597,0),MATCH('Resultados Caso II'!$D$4,'Costo SCyD'!$O$2:$S$2,0))+IF($D$6="Sí",INDEX(costos.acceso,MATCH($D27,vel.SAIB,0),MATCH($D$4,years,0)),0)</f>
        <v>136.26871793345938</v>
      </c>
      <c r="K27" s="34">
        <f t="array" ref="K27">INDEX('Costo SCyD'!$O$9:$S$597,MATCH(K$11&amp;K$12&amp;K$13&amp;$D27,'Costo SCyD'!$A$9:$A$597&amp;'Costo SCyD'!$B$9:$B$597&amp;'Costo SCyD'!$C$9:$C$597&amp;'Costo SCyD'!$D$9:$D$597,0),MATCH('Resultados Caso II'!$D$4,'Costo SCyD'!$O$2:$S$2,0))+IF($D$6="Sí",INDEX(costos.acceso,MATCH($D27,vel.SAIB,0),MATCH($D$4,years,0)),0)</f>
        <v>134.81205123721494</v>
      </c>
      <c r="L27" s="34">
        <f t="array" ref="L27">INDEX('Costo SCyD'!$O$9:$S$597,MATCH(L$11&amp;L$12&amp;L$13&amp;$D27,'Costo SCyD'!$A$9:$A$597&amp;'Costo SCyD'!$B$9:$B$597&amp;'Costo SCyD'!$C$9:$C$597&amp;'Costo SCyD'!$D$9:$D$597,0),MATCH('Resultados Caso II'!$D$4,'Costo SCyD'!$O$2:$S$2,0))+IF($D$6="Sí",INDEX(costos.acceso,MATCH($D27,vel.SAIB,0),MATCH($D$4,years,0)),0)</f>
        <v>149.6616029879529</v>
      </c>
      <c r="M27" s="34">
        <f t="array" ref="M27">INDEX('Costo SCyD'!$O$9:$S$597,MATCH(M$11&amp;M$12&amp;M$13&amp;$D27,'Costo SCyD'!$A$9:$A$597&amp;'Costo SCyD'!$B$9:$B$597&amp;'Costo SCyD'!$C$9:$C$597&amp;'Costo SCyD'!$D$9:$D$597,0),MATCH('Resultados Caso II'!$D$4,'Costo SCyD'!$O$2:$S$2,0))+IF($D$6="Sí",INDEX(costos.acceso,MATCH($D27,vel.SAIB,0),MATCH($D$4,years,0)),0)</f>
        <v>171.58388223068002</v>
      </c>
      <c r="N27" s="34">
        <f t="array" ref="N27">INDEX('Costo SCyD'!$O$9:$S$597,MATCH(N$11&amp;N$12&amp;N$13&amp;$D27,'Costo SCyD'!$A$9:$A$597&amp;'Costo SCyD'!$B$9:$B$597&amp;'Costo SCyD'!$C$9:$C$597&amp;'Costo SCyD'!$D$9:$D$597,0),MATCH('Resultados Caso II'!$D$4,'Costo SCyD'!$O$2:$S$2,0))+IF($D$6="Sí",INDEX(costos.acceso,MATCH($D27,vel.SAIB,0),MATCH($D$4,years,0)),0)</f>
        <v>191.43311275684522</v>
      </c>
      <c r="P27" s="34">
        <f t="array" ref="P27">INDEX('Costo SCyD'!$O$9:$S$597,MATCH(P$11&amp;P$12&amp;P$13&amp;$D27,'Costo SCyD'!$A$9:$A$597&amp;'Costo SCyD'!$B$9:$B$597&amp;'Costo SCyD'!$C$9:$C$597&amp;'Costo SCyD'!$D$9:$D$597,0),MATCH('Resultados Caso II'!$D$4,'Costo SCyD'!$O$2:$S$2,0))+IF($D$6="Sí",INDEX(costos.acceso,MATCH($D27,vel.SAIB,0),MATCH($D$4,years,0)),0)</f>
        <v>180.13789218255309</v>
      </c>
      <c r="Q27" s="34">
        <f t="array" ref="Q27">INDEX('Costo SCyD'!$O$9:$S$597,MATCH(Q$11&amp;Q$12&amp;Q$13&amp;$D27,'Costo SCyD'!$A$9:$A$597&amp;'Costo SCyD'!$B$9:$B$597&amp;'Costo SCyD'!$C$9:$C$597&amp;'Costo SCyD'!$D$9:$D$597,0),MATCH('Resultados Caso II'!$D$4,'Costo SCyD'!$O$2:$S$2,0))+IF($D$6="Sí",INDEX(costos.acceso,MATCH($D27,vel.SAIB,0),MATCH($D$4,years,0)),0)</f>
        <v>199.98008676148439</v>
      </c>
      <c r="R27" s="34">
        <f t="array" ref="R27">INDEX('Costo SCyD'!$O$9:$S$597,MATCH(R$11&amp;R$12&amp;R$13&amp;$D27,'Costo SCyD'!$A$9:$A$597&amp;'Costo SCyD'!$B$9:$B$597&amp;'Costo SCyD'!$C$9:$C$597&amp;'Costo SCyD'!$D$9:$D$597,0),MATCH('Resultados Caso II'!$D$4,'Costo SCyD'!$O$2:$S$2,0))+IF($D$6="Sí",INDEX(costos.acceso,MATCH($D27,vel.SAIB,0),MATCH($D$4,years,0)),0)</f>
        <v>229.2729662806417</v>
      </c>
      <c r="S27" s="34">
        <f t="array" ref="S27">INDEX('Costo SCyD'!$O$9:$S$597,MATCH(S$11&amp;S$12&amp;S$13&amp;$D27,'Costo SCyD'!$A$9:$A$597&amp;'Costo SCyD'!$B$9:$B$597&amp;'Costo SCyD'!$C$9:$C$597&amp;'Costo SCyD'!$D$9:$D$597,0),MATCH('Resultados Caso II'!$D$4,'Costo SCyD'!$O$2:$S$2,0))+IF($D$6="Sí",INDEX(costos.acceso,MATCH($D27,vel.SAIB,0),MATCH($D$4,years,0)),0)</f>
        <v>255.7958068992254</v>
      </c>
    </row>
    <row r="28" spans="3:19">
      <c r="C28" s="10" t="str">
        <f t="shared" si="0"/>
        <v>120 Mbps</v>
      </c>
      <c r="D28" s="22">
        <v>120</v>
      </c>
      <c r="F28" s="34">
        <f t="array" ref="F28">INDEX('Costo SCyD'!$O$9:$S$597,MATCH(F$11&amp;F$12&amp;F$13&amp;$D28,'Costo SCyD'!$A$9:$A$597&amp;'Costo SCyD'!$B$9:$B$597&amp;'Costo SCyD'!$C$9:$C$597&amp;'Costo SCyD'!$D$9:$D$597,0),MATCH('Resultados Caso II'!$D$4,'Costo SCyD'!$O$2:$S$2,0))+IF($D$6="Sí",INDEX(costos.acceso,MATCH($D28,vel.SAIB,0),MATCH($D$4,years,0)),0)</f>
        <v>104.85900861540958</v>
      </c>
      <c r="G28" s="34">
        <f t="array" ref="G28">INDEX('Costo SCyD'!$O$9:$S$597,MATCH(G$11&amp;G$12&amp;G$13&amp;$D28,'Costo SCyD'!$A$9:$A$597&amp;'Costo SCyD'!$B$9:$B$597&amp;'Costo SCyD'!$C$9:$C$597&amp;'Costo SCyD'!$D$9:$D$597,0),MATCH('Resultados Caso II'!$D$4,'Costo SCyD'!$O$2:$S$2,0))+IF($D$6="Sí",INDEX(costos.acceso,MATCH($D28,vel.SAIB,0),MATCH($D$4,years,0)),0)</f>
        <v>116.40923176441957</v>
      </c>
      <c r="H28" s="34">
        <f t="array" ref="H28">INDEX('Costo SCyD'!$O$9:$S$597,MATCH(H$11&amp;H$12&amp;H$13&amp;$D28,'Costo SCyD'!$A$9:$A$597&amp;'Costo SCyD'!$B$9:$B$597&amp;'Costo SCyD'!$C$9:$C$597&amp;'Costo SCyD'!$D$9:$D$597,0),MATCH('Resultados Caso II'!$D$4,'Costo SCyD'!$O$2:$S$2,0))+IF($D$6="Sí",INDEX(costos.acceso,MATCH($D28,vel.SAIB,0),MATCH($D$4,years,0)),0)</f>
        <v>133.46073752288967</v>
      </c>
      <c r="I28" s="34">
        <f t="array" ref="I28">INDEX('Costo SCyD'!$O$9:$S$597,MATCH(I$11&amp;I$12&amp;I$13&amp;$D28,'Costo SCyD'!$A$9:$A$597&amp;'Costo SCyD'!$B$9:$B$597&amp;'Costo SCyD'!$C$9:$C$597&amp;'Costo SCyD'!$D$9:$D$597,0),MATCH('Resultados Caso II'!$D$4,'Costo SCyD'!$O$2:$S$2,0))+IF($D$6="Sí",INDEX(costos.acceso,MATCH($D28,vel.SAIB,0),MATCH($D$4,years,0)),0)</f>
        <v>148.89979223388161</v>
      </c>
      <c r="K28" s="34">
        <f t="array" ref="K28">INDEX('Costo SCyD'!$O$9:$S$597,MATCH(K$11&amp;K$12&amp;K$13&amp;$D28,'Costo SCyD'!$A$9:$A$597&amp;'Costo SCyD'!$B$9:$B$597&amp;'Costo SCyD'!$C$9:$C$597&amp;'Costo SCyD'!$D$9:$D$597,0),MATCH('Resultados Caso II'!$D$4,'Costo SCyD'!$O$2:$S$2,0))+IF($D$6="Sí",INDEX(costos.acceso,MATCH($D28,vel.SAIB,0),MATCH($D$4,years,0)),0)</f>
        <v>147.30810360780438</v>
      </c>
      <c r="L28" s="34">
        <f t="array" ref="L28">INDEX('Costo SCyD'!$O$9:$S$597,MATCH(L$11&amp;L$12&amp;L$13&amp;$D28,'Costo SCyD'!$A$9:$A$597&amp;'Costo SCyD'!$B$9:$B$597&amp;'Costo SCyD'!$C$9:$C$597&amp;'Costo SCyD'!$D$9:$D$597,0),MATCH('Resultados Caso II'!$D$4,'Costo SCyD'!$O$2:$S$2,0))+IF($D$6="Sí",INDEX(costos.acceso,MATCH($D28,vel.SAIB,0),MATCH($D$4,years,0)),0)</f>
        <v>163.53409592638511</v>
      </c>
      <c r="M28" s="34">
        <f t="array" ref="M28">INDEX('Costo SCyD'!$O$9:$S$597,MATCH(M$11&amp;M$12&amp;M$13&amp;$D28,'Costo SCyD'!$A$9:$A$597&amp;'Costo SCyD'!$B$9:$B$597&amp;'Costo SCyD'!$C$9:$C$597&amp;'Costo SCyD'!$D$9:$D$597,0),MATCH('Resultados Caso II'!$D$4,'Costo SCyD'!$O$2:$S$2,0))+IF($D$6="Sí",INDEX(costos.acceso,MATCH($D28,vel.SAIB,0),MATCH($D$4,years,0)),0)</f>
        <v>187.48840381184667</v>
      </c>
      <c r="N28" s="34">
        <f t="array" ref="N28">INDEX('Costo SCyD'!$O$9:$S$597,MATCH(N$11&amp;N$12&amp;N$13&amp;$D28,'Costo SCyD'!$A$9:$A$597&amp;'Costo SCyD'!$B$9:$B$597&amp;'Costo SCyD'!$C$9:$C$597&amp;'Costo SCyD'!$D$9:$D$597,0),MATCH('Resultados Caso II'!$D$4,'Costo SCyD'!$O$2:$S$2,0))+IF($D$6="Sí",INDEX(costos.acceso,MATCH($D28,vel.SAIB,0),MATCH($D$4,years,0)),0)</f>
        <v>209.17750712308225</v>
      </c>
      <c r="P28" s="34">
        <f t="array" ref="P28">INDEX('Costo SCyD'!$O$9:$S$597,MATCH(P$11&amp;P$12&amp;P$13&amp;$D28,'Costo SCyD'!$A$9:$A$597&amp;'Costo SCyD'!$B$9:$B$597&amp;'Costo SCyD'!$C$9:$C$597&amp;'Costo SCyD'!$D$9:$D$597,0),MATCH('Resultados Caso II'!$D$4,'Costo SCyD'!$O$2:$S$2,0))+IF($D$6="Sí",INDEX(costos.acceso,MATCH($D28,vel.SAIB,0),MATCH($D$4,years,0)),0)</f>
        <v>196.83530546261588</v>
      </c>
      <c r="Q28" s="34">
        <f t="array" ref="Q28">INDEX('Costo SCyD'!$O$9:$S$597,MATCH(Q$11&amp;Q$12&amp;Q$13&amp;$D28,'Costo SCyD'!$A$9:$A$597&amp;'Costo SCyD'!$B$9:$B$597&amp;'Costo SCyD'!$C$9:$C$597&amp;'Costo SCyD'!$D$9:$D$597,0),MATCH('Resultados Caso II'!$D$4,'Costo SCyD'!$O$2:$S$2,0))+IF($D$6="Sí",INDEX(costos.acceso,MATCH($D28,vel.SAIB,0),MATCH($D$4,years,0)),0)</f>
        <v>218.51672064779299</v>
      </c>
      <c r="R28" s="34">
        <f t="array" ref="R28">INDEX('Costo SCyD'!$O$9:$S$597,MATCH(R$11&amp;R$12&amp;R$13&amp;$D28,'Costo SCyD'!$A$9:$A$597&amp;'Costo SCyD'!$B$9:$B$597&amp;'Costo SCyD'!$C$9:$C$597&amp;'Costo SCyD'!$D$9:$D$597,0),MATCH('Resultados Caso II'!$D$4,'Costo SCyD'!$O$2:$S$2,0))+IF($D$6="Sí",INDEX(costos.acceso,MATCH($D28,vel.SAIB,0),MATCH($D$4,years,0)),0)</f>
        <v>250.52482742740244</v>
      </c>
      <c r="S28" s="34">
        <f t="array" ref="S28">INDEX('Costo SCyD'!$O$9:$S$597,MATCH(S$11&amp;S$12&amp;S$13&amp;$D28,'Costo SCyD'!$A$9:$A$597&amp;'Costo SCyD'!$B$9:$B$597&amp;'Costo SCyD'!$C$9:$C$597&amp;'Costo SCyD'!$D$9:$D$597,0),MATCH('Resultados Caso II'!$D$4,'Costo SCyD'!$O$2:$S$2,0))+IF($D$6="Sí",INDEX(costos.acceso,MATCH($D28,vel.SAIB,0),MATCH($D$4,years,0)),0)</f>
        <v>279.50613375691455</v>
      </c>
    </row>
    <row r="29" spans="3:19">
      <c r="C29" s="10" t="str">
        <f t="shared" si="0"/>
        <v>150 Mbps</v>
      </c>
      <c r="D29" s="22">
        <v>150</v>
      </c>
      <c r="F29" s="34">
        <f t="array" ref="F29">INDEX('Costo SCyD'!$O$9:$S$597,MATCH(F$11&amp;F$12&amp;F$13&amp;$D29,'Costo SCyD'!$A$9:$A$597&amp;'Costo SCyD'!$B$9:$B$597&amp;'Costo SCyD'!$C$9:$C$597&amp;'Costo SCyD'!$D$9:$D$597,0),MATCH('Resultados Caso II'!$D$4,'Costo SCyD'!$O$2:$S$2,0))+IF($D$6="Sí",INDEX(costos.acceso,MATCH($D29,vel.SAIB,0),MATCH($D$4,years,0)),0)</f>
        <v>116.87547682479139</v>
      </c>
      <c r="G29" s="34">
        <f t="array" ref="G29">INDEX('Costo SCyD'!$O$9:$S$597,MATCH(G$11&amp;G$12&amp;G$13&amp;$D29,'Costo SCyD'!$A$9:$A$597&amp;'Costo SCyD'!$B$9:$B$597&amp;'Costo SCyD'!$C$9:$C$597&amp;'Costo SCyD'!$D$9:$D$597,0),MATCH('Resultados Caso II'!$D$4,'Costo SCyD'!$O$2:$S$2,0))+IF($D$6="Sí",INDEX(costos.acceso,MATCH($D29,vel.SAIB,0),MATCH($D$4,years,0)),0)</f>
        <v>129.74931433096543</v>
      </c>
      <c r="H29" s="34">
        <f t="array" ref="H29">INDEX('Costo SCyD'!$O$9:$S$597,MATCH(H$11&amp;H$12&amp;H$13&amp;$D29,'Costo SCyD'!$A$9:$A$597&amp;'Costo SCyD'!$B$9:$B$597&amp;'Costo SCyD'!$C$9:$C$597&amp;'Costo SCyD'!$D$9:$D$597,0),MATCH('Resultados Caso II'!$D$4,'Costo SCyD'!$O$2:$S$2,0))+IF($D$6="Sí",INDEX(costos.acceso,MATCH($D29,vel.SAIB,0),MATCH($D$4,years,0)),0)</f>
        <v>148.75486180291625</v>
      </c>
      <c r="I29" s="34">
        <f t="array" ref="I29">INDEX('Costo SCyD'!$O$9:$S$597,MATCH(I$11&amp;I$12&amp;I$13&amp;$D29,'Costo SCyD'!$A$9:$A$597&amp;'Costo SCyD'!$B$9:$B$597&amp;'Costo SCyD'!$C$9:$C$597&amp;'Costo SCyD'!$D$9:$D$597,0),MATCH('Resultados Caso II'!$D$4,'Costo SCyD'!$O$2:$S$2,0))+IF($D$6="Sí",INDEX(costos.acceso,MATCH($D29,vel.SAIB,0),MATCH($D$4,years,0)),0)</f>
        <v>165.96317709120376</v>
      </c>
      <c r="K29" s="34">
        <f t="array" ref="K29">INDEX('Costo SCyD'!$O$9:$S$597,MATCH(K$11&amp;K$12&amp;K$13&amp;$D29,'Costo SCyD'!$A$9:$A$597&amp;'Costo SCyD'!$B$9:$B$597&amp;'Costo SCyD'!$C$9:$C$597&amp;'Costo SCyD'!$D$9:$D$597,0),MATCH('Resultados Caso II'!$D$4,'Costo SCyD'!$O$2:$S$2,0))+IF($D$6="Sí",INDEX(costos.acceso,MATCH($D29,vel.SAIB,0),MATCH($D$4,years,0)),0)</f>
        <v>164.18908662834551</v>
      </c>
      <c r="L29" s="34">
        <f t="array" ref="L29">INDEX('Costo SCyD'!$O$9:$S$597,MATCH(L$11&amp;L$12&amp;L$13&amp;$D29,'Costo SCyD'!$A$9:$A$597&amp;'Costo SCyD'!$B$9:$B$597&amp;'Costo SCyD'!$C$9:$C$597&amp;'Costo SCyD'!$D$9:$D$597,0),MATCH('Resultados Caso II'!$D$4,'Costo SCyD'!$O$2:$S$2,0))+IF($D$6="Sí",INDEX(costos.acceso,MATCH($D29,vel.SAIB,0),MATCH($D$4,years,0)),0)</f>
        <v>182.2745197659504</v>
      </c>
      <c r="M29" s="34">
        <f t="array" ref="M29">INDEX('Costo SCyD'!$O$9:$S$597,MATCH(M$11&amp;M$12&amp;M$13&amp;$D29,'Costo SCyD'!$A$9:$A$597&amp;'Costo SCyD'!$B$9:$B$597&amp;'Costo SCyD'!$C$9:$C$597&amp;'Costo SCyD'!$D$9:$D$597,0),MATCH('Resultados Caso II'!$D$4,'Costo SCyD'!$O$2:$S$2,0))+IF($D$6="Sí",INDEX(costos.acceso,MATCH($D29,vel.SAIB,0),MATCH($D$4,years,0)),0)</f>
        <v>208.97390585674881</v>
      </c>
      <c r="N29" s="34">
        <f t="array" ref="N29">INDEX('Costo SCyD'!$O$9:$S$597,MATCH(N$11&amp;N$12&amp;N$13&amp;$D29,'Costo SCyD'!$A$9:$A$597&amp;'Costo SCyD'!$B$9:$B$597&amp;'Costo SCyD'!$C$9:$C$597&amp;'Costo SCyD'!$D$9:$D$597,0),MATCH('Resultados Caso II'!$D$4,'Costo SCyD'!$O$2:$S$2,0))+IF($D$6="Sí",INDEX(costos.acceso,MATCH($D29,vel.SAIB,0),MATCH($D$4,years,0)),0)</f>
        <v>233.14850301225061</v>
      </c>
      <c r="P29" s="34">
        <f t="array" ref="P29">INDEX('Costo SCyD'!$O$9:$S$597,MATCH(P$11&amp;P$12&amp;P$13&amp;$D29,'Costo SCyD'!$A$9:$A$597&amp;'Costo SCyD'!$B$9:$B$597&amp;'Costo SCyD'!$C$9:$C$597&amp;'Costo SCyD'!$D$9:$D$597,0),MATCH('Resultados Caso II'!$D$4,'Costo SCyD'!$O$2:$S$2,0))+IF($D$6="Sí",INDEX(costos.acceso,MATCH($D29,vel.SAIB,0),MATCH($D$4,years,0)),0)</f>
        <v>219.39192908329633</v>
      </c>
      <c r="Q29" s="34">
        <f t="array" ref="Q29">INDEX('Costo SCyD'!$O$9:$S$597,MATCH(Q$11&amp;Q$12&amp;Q$13&amp;$D29,'Costo SCyD'!$A$9:$A$597&amp;'Costo SCyD'!$B$9:$B$597&amp;'Costo SCyD'!$C$9:$C$597&amp;'Costo SCyD'!$D$9:$D$597,0),MATCH('Resultados Caso II'!$D$4,'Costo SCyD'!$O$2:$S$2,0))+IF($D$6="Sí",INDEX(costos.acceso,MATCH($D29,vel.SAIB,0),MATCH($D$4,years,0)),0)</f>
        <v>243.55795708092762</v>
      </c>
      <c r="R29" s="34">
        <f t="array" ref="R29">INDEX('Costo SCyD'!$O$9:$S$597,MATCH(R$11&amp;R$12&amp;R$13&amp;$D29,'Costo SCyD'!$A$9:$A$597&amp;'Costo SCyD'!$B$9:$B$597&amp;'Costo SCyD'!$C$9:$C$597&amp;'Costo SCyD'!$D$9:$D$597,0),MATCH('Resultados Caso II'!$D$4,'Costo SCyD'!$O$2:$S$2,0))+IF($D$6="Sí",INDEX(costos.acceso,MATCH($D29,vel.SAIB,0),MATCH($D$4,years,0)),0)</f>
        <v>279.23407868003966</v>
      </c>
      <c r="S29" s="34">
        <f t="array" ref="S29">INDEX('Costo SCyD'!$O$9:$S$597,MATCH(S$11&amp;S$12&amp;S$13&amp;$D29,'Costo SCyD'!$A$9:$A$597&amp;'Costo SCyD'!$B$9:$B$597&amp;'Costo SCyD'!$C$9:$C$597&amp;'Costo SCyD'!$D$9:$D$597,0),MATCH('Resultados Caso II'!$D$4,'Costo SCyD'!$O$2:$S$2,0))+IF($D$6="Sí",INDEX(costos.acceso,MATCH($D29,vel.SAIB,0),MATCH($D$4,years,0)),0)</f>
        <v>311.53653929828079</v>
      </c>
    </row>
    <row r="30" spans="3:19">
      <c r="C30" s="10" t="str">
        <f t="shared" si="0"/>
        <v>200 Mbps</v>
      </c>
      <c r="D30" s="22">
        <v>200</v>
      </c>
      <c r="F30" s="34">
        <f t="array" ref="F30">INDEX('Costo SCyD'!$O$9:$S$597,MATCH(F$11&amp;F$12&amp;F$13&amp;$D30,'Costo SCyD'!$A$9:$A$597&amp;'Costo SCyD'!$B$9:$B$597&amp;'Costo SCyD'!$C$9:$C$597&amp;'Costo SCyD'!$D$9:$D$597,0),MATCH('Resultados Caso II'!$D$4,'Costo SCyD'!$O$2:$S$2,0))+IF($D$6="Sí",INDEX(costos.acceso,MATCH($D30,vel.SAIB,0),MATCH($D$4,years,0)),0)</f>
        <v>134.42146040986657</v>
      </c>
      <c r="G30" s="34">
        <f t="array" ref="G30">INDEX('Costo SCyD'!$O$9:$S$597,MATCH(G$11&amp;G$12&amp;G$13&amp;$D30,'Costo SCyD'!$A$9:$A$597&amp;'Costo SCyD'!$B$9:$B$597&amp;'Costo SCyD'!$C$9:$C$597&amp;'Costo SCyD'!$D$9:$D$597,0),MATCH('Resultados Caso II'!$D$4,'Costo SCyD'!$O$2:$S$2,0))+IF($D$6="Sí",INDEX(costos.acceso,MATCH($D30,vel.SAIB,0),MATCH($D$4,years,0)),0)</f>
        <v>149.22798856849354</v>
      </c>
      <c r="H30" s="34">
        <f t="array" ref="H30">INDEX('Costo SCyD'!$O$9:$S$597,MATCH(H$11&amp;H$12&amp;H$13&amp;$D30,'Costo SCyD'!$A$9:$A$597&amp;'Costo SCyD'!$B$9:$B$597&amp;'Costo SCyD'!$C$9:$C$597&amp;'Costo SCyD'!$D$9:$D$597,0),MATCH('Resultados Caso II'!$D$4,'Costo SCyD'!$O$2:$S$2,0))+IF($D$6="Sí",INDEX(costos.acceso,MATCH($D30,vel.SAIB,0),MATCH($D$4,years,0)),0)</f>
        <v>171.08675241249929</v>
      </c>
      <c r="I30" s="34">
        <f t="array" ref="I30">INDEX('Costo SCyD'!$O$9:$S$597,MATCH(I$11&amp;I$12&amp;I$13&amp;$D30,'Costo SCyD'!$A$9:$A$597&amp;'Costo SCyD'!$B$9:$B$597&amp;'Costo SCyD'!$C$9:$C$597&amp;'Costo SCyD'!$D$9:$D$597,0),MATCH('Resultados Caso II'!$D$4,'Costo SCyD'!$O$2:$S$2,0))+IF($D$6="Sí",INDEX(costos.acceso,MATCH($D30,vel.SAIB,0),MATCH($D$4,years,0)),0)</f>
        <v>190.8784737820105</v>
      </c>
      <c r="K30" s="34">
        <f t="array" ref="K30">INDEX('Costo SCyD'!$O$9:$S$597,MATCH(K$11&amp;K$12&amp;K$13&amp;$D30,'Costo SCyD'!$A$9:$A$597&amp;'Costo SCyD'!$B$9:$B$597&amp;'Costo SCyD'!$C$9:$C$597&amp;'Costo SCyD'!$D$9:$D$597,0),MATCH('Resultados Caso II'!$D$4,'Costo SCyD'!$O$2:$S$2,0))+IF($D$6="Sí",INDEX(costos.acceso,MATCH($D30,vel.SAIB,0),MATCH($D$4,years,0)),0)</f>
        <v>188.83804718957725</v>
      </c>
      <c r="L30" s="34">
        <f t="array" ref="L30">INDEX('Costo SCyD'!$O$9:$S$597,MATCH(L$11&amp;L$12&amp;L$13&amp;$D30,'Costo SCyD'!$A$9:$A$597&amp;'Costo SCyD'!$B$9:$B$597&amp;'Costo SCyD'!$C$9:$C$597&amp;'Costo SCyD'!$D$9:$D$597,0),MATCH('Resultados Caso II'!$D$4,'Costo SCyD'!$O$2:$S$2,0))+IF($D$6="Sí",INDEX(costos.acceso,MATCH($D30,vel.SAIB,0),MATCH($D$4,years,0)),0)</f>
        <v>209.63856412048372</v>
      </c>
      <c r="M30" s="34">
        <f t="array" ref="M30">INDEX('Costo SCyD'!$O$9:$S$597,MATCH(M$11&amp;M$12&amp;M$13&amp;$D30,'Costo SCyD'!$A$9:$A$597&amp;'Costo SCyD'!$B$9:$B$597&amp;'Costo SCyD'!$C$9:$C$597&amp;'Costo SCyD'!$D$9:$D$597,0),MATCH('Resultados Caso II'!$D$4,'Costo SCyD'!$O$2:$S$2,0))+IF($D$6="Sí",INDEX(costos.acceso,MATCH($D30,vel.SAIB,0),MATCH($D$4,years,0)),0)</f>
        <v>240.3462075703774</v>
      </c>
      <c r="N30" s="34">
        <f t="array" ref="N30">INDEX('Costo SCyD'!$O$9:$S$597,MATCH(N$11&amp;N$12&amp;N$13&amp;$D30,'Costo SCyD'!$A$9:$A$597&amp;'Costo SCyD'!$B$9:$B$597&amp;'Costo SCyD'!$C$9:$C$597&amp;'Costo SCyD'!$D$9:$D$597,0),MATCH('Resultados Caso II'!$D$4,'Costo SCyD'!$O$2:$S$2,0))+IF($D$6="Sí",INDEX(costos.acceso,MATCH($D30,vel.SAIB,0),MATCH($D$4,years,0)),0)</f>
        <v>268.15002700919968</v>
      </c>
      <c r="P30" s="34">
        <f t="array" ref="P30">INDEX('Costo SCyD'!$O$9:$S$597,MATCH(P$11&amp;P$12&amp;P$13&amp;$D30,'Costo SCyD'!$A$9:$A$597&amp;'Costo SCyD'!$B$9:$B$597&amp;'Costo SCyD'!$C$9:$C$597&amp;'Costo SCyD'!$D$9:$D$597,0),MATCH('Resultados Caso II'!$D$4,'Costo SCyD'!$O$2:$S$2,0))+IF($D$6="Sí",INDEX(costos.acceso,MATCH($D30,vel.SAIB,0),MATCH($D$4,years,0)),0)</f>
        <v>252.32824122484354</v>
      </c>
      <c r="Q30" s="34">
        <f t="array" ref="Q30">INDEX('Costo SCyD'!$O$9:$S$597,MATCH(Q$11&amp;Q$12&amp;Q$13&amp;$D30,'Costo SCyD'!$A$9:$A$597&amp;'Costo SCyD'!$B$9:$B$597&amp;'Costo SCyD'!$C$9:$C$597&amp;'Costo SCyD'!$D$9:$D$597,0),MATCH('Resultados Caso II'!$D$4,'Costo SCyD'!$O$2:$S$2,0))+IF($D$6="Sí",INDEX(costos.acceso,MATCH($D30,vel.SAIB,0),MATCH($D$4,years,0)),0)</f>
        <v>280.12220505711144</v>
      </c>
      <c r="R30" s="34">
        <f t="array" ref="R30">INDEX('Costo SCyD'!$O$9:$S$597,MATCH(R$11&amp;R$12&amp;R$13&amp;$D30,'Costo SCyD'!$A$9:$A$597&amp;'Costo SCyD'!$B$9:$B$597&amp;'Costo SCyD'!$C$9:$C$597&amp;'Costo SCyD'!$D$9:$D$597,0),MATCH('Resultados Caso II'!$D$4,'Costo SCyD'!$O$2:$S$2,0))+IF($D$6="Sí",INDEX(costos.acceso,MATCH($D30,vel.SAIB,0),MATCH($D$4,years,0)),0)</f>
        <v>321.1542204755537</v>
      </c>
      <c r="S30" s="34">
        <f t="array" ref="S30">INDEX('Costo SCyD'!$O$9:$S$597,MATCH(S$11&amp;S$12&amp;S$13&amp;$D30,'Costo SCyD'!$A$9:$A$597&amp;'Costo SCyD'!$B$9:$B$597&amp;'Costo SCyD'!$C$9:$C$597&amp;'Costo SCyD'!$D$9:$D$597,0),MATCH('Resultados Caso II'!$D$4,'Costo SCyD'!$O$2:$S$2,0))+IF($D$6="Sí",INDEX(costos.acceso,MATCH($D30,vel.SAIB,0),MATCH($D$4,years,0)),0)</f>
        <v>358.30610253927779</v>
      </c>
    </row>
    <row r="31" spans="3:19">
      <c r="C31" s="10" t="str">
        <f t="shared" si="0"/>
        <v>250 Mbps</v>
      </c>
      <c r="D31" s="22">
        <v>250</v>
      </c>
      <c r="F31" s="34">
        <f t="array" ref="F31">INDEX('Costo SCyD'!$O$9:$S$597,MATCH(F$11&amp;F$12&amp;F$13&amp;$D31,'Costo SCyD'!$A$9:$A$597&amp;'Costo SCyD'!$B$9:$B$597&amp;'Costo SCyD'!$C$9:$C$597&amp;'Costo SCyD'!$D$9:$D$597,0),MATCH('Resultados Caso II'!$D$4,'Costo SCyD'!$O$2:$S$2,0))+IF($D$6="Sí",INDEX(costos.acceso,MATCH($D31,vel.SAIB,0),MATCH($D$4,years,0)),0)</f>
        <v>149.82568010450581</v>
      </c>
      <c r="G31" s="34">
        <f t="array" ref="G31">INDEX('Costo SCyD'!$O$9:$S$597,MATCH(G$11&amp;G$12&amp;G$13&amp;$D31,'Costo SCyD'!$A$9:$A$597&amp;'Costo SCyD'!$B$9:$B$597&amp;'Costo SCyD'!$C$9:$C$597&amp;'Costo SCyD'!$D$9:$D$597,0),MATCH('Resultados Caso II'!$D$4,'Costo SCyD'!$O$2:$S$2,0))+IF($D$6="Sí",INDEX(costos.acceso,MATCH($D31,vel.SAIB,0),MATCH($D$4,years,0)),0)</f>
        <v>166.32898355462945</v>
      </c>
      <c r="H31" s="34">
        <f t="array" ref="H31">INDEX('Costo SCyD'!$O$9:$S$597,MATCH(H$11&amp;H$12&amp;H$13&amp;$D31,'Costo SCyD'!$A$9:$A$597&amp;'Costo SCyD'!$B$9:$B$597&amp;'Costo SCyD'!$C$9:$C$597&amp;'Costo SCyD'!$D$9:$D$597,0),MATCH('Resultados Caso II'!$D$4,'Costo SCyD'!$O$2:$S$2,0))+IF($D$6="Sí",INDEX(costos.acceso,MATCH($D31,vel.SAIB,0),MATCH($D$4,years,0)),0)</f>
        <v>190.6926837345417</v>
      </c>
      <c r="I31" s="34">
        <f t="array" ref="I31">INDEX('Costo SCyD'!$O$9:$S$597,MATCH(I$11&amp;I$12&amp;I$13&amp;$D31,'Costo SCyD'!$A$9:$A$597&amp;'Costo SCyD'!$B$9:$B$597&amp;'Costo SCyD'!$C$9:$C$597&amp;'Costo SCyD'!$D$9:$D$597,0),MATCH('Resultados Caso II'!$D$4,'Costo SCyD'!$O$2:$S$2,0))+IF($D$6="Sí",INDEX(costos.acceso,MATCH($D31,vel.SAIB,0),MATCH($D$4,years,0)),0)</f>
        <v>212.75246574839827</v>
      </c>
      <c r="K31" s="34">
        <f t="array" ref="K31">INDEX('Costo SCyD'!$O$9:$S$597,MATCH(K$11&amp;K$12&amp;K$13&amp;$D31,'Costo SCyD'!$A$9:$A$597&amp;'Costo SCyD'!$B$9:$B$597&amp;'Costo SCyD'!$C$9:$C$597&amp;'Costo SCyD'!$D$9:$D$597,0),MATCH('Resultados Caso II'!$D$4,'Costo SCyD'!$O$2:$S$2,0))+IF($D$6="Sí",INDEX(costos.acceso,MATCH($D31,vel.SAIB,0),MATCH($D$4,years,0)),0)</f>
        <v>210.47821354951205</v>
      </c>
      <c r="L31" s="34">
        <f t="array" ref="L31">INDEX('Costo SCyD'!$O$9:$S$597,MATCH(L$11&amp;L$12&amp;L$13&amp;$D31,'Costo SCyD'!$A$9:$A$597&amp;'Costo SCyD'!$B$9:$B$597&amp;'Costo SCyD'!$C$9:$C$597&amp;'Costo SCyD'!$D$9:$D$597,0),MATCH('Resultados Caso II'!$D$4,'Costo SCyD'!$O$2:$S$2,0))+IF($D$6="Sí",INDEX(costos.acceso,MATCH($D31,vel.SAIB,0),MATCH($D$4,years,0)),0)</f>
        <v>233.66239549632274</v>
      </c>
      <c r="M31" s="34">
        <f t="array" ref="M31">INDEX('Costo SCyD'!$O$9:$S$597,MATCH(M$11&amp;M$12&amp;M$13&amp;$D31,'Costo SCyD'!$A$9:$A$597&amp;'Costo SCyD'!$B$9:$B$597&amp;'Costo SCyD'!$C$9:$C$597&amp;'Costo SCyD'!$D$9:$D$597,0),MATCH('Resultados Caso II'!$D$4,'Costo SCyD'!$O$2:$S$2,0))+IF($D$6="Sí",INDEX(costos.acceso,MATCH($D31,vel.SAIB,0),MATCH($D$4,years,0)),0)</f>
        <v>267.88902530869518</v>
      </c>
      <c r="N31" s="34">
        <f t="array" ref="N31">INDEX('Costo SCyD'!$O$9:$S$597,MATCH(N$11&amp;N$12&amp;N$13&amp;$D31,'Costo SCyD'!$A$9:$A$597&amp;'Costo SCyD'!$B$9:$B$597&amp;'Costo SCyD'!$C$9:$C$597&amp;'Costo SCyD'!$D$9:$D$597,0),MATCH('Resultados Caso II'!$D$4,'Costo SCyD'!$O$2:$S$2,0))+IF($D$6="Sí",INDEX(costos.acceso,MATCH($D31,vel.SAIB,0),MATCH($D$4,years,0)),0)</f>
        <v>298.87906324030706</v>
      </c>
      <c r="P31" s="34">
        <f t="array" ref="P31">INDEX('Costo SCyD'!$O$9:$S$597,MATCH(P$11&amp;P$12&amp;P$13&amp;$D31,'Costo SCyD'!$A$9:$A$597&amp;'Costo SCyD'!$B$9:$B$597&amp;'Costo SCyD'!$C$9:$C$597&amp;'Costo SCyD'!$D$9:$D$597,0),MATCH('Resultados Caso II'!$D$4,'Costo SCyD'!$O$2:$S$2,0))+IF($D$6="Sí",INDEX(costos.acceso,MATCH($D31,vel.SAIB,0),MATCH($D$4,years,0)),0)</f>
        <v>281.24415726338196</v>
      </c>
      <c r="Q31" s="34">
        <f t="array" ref="Q31">INDEX('Costo SCyD'!$O$9:$S$597,MATCH(Q$11&amp;Q$12&amp;Q$13&amp;$D31,'Costo SCyD'!$A$9:$A$597&amp;'Costo SCyD'!$B$9:$B$597&amp;'Costo SCyD'!$C$9:$C$597&amp;'Costo SCyD'!$D$9:$D$597,0),MATCH('Resultados Caso II'!$D$4,'Costo SCyD'!$O$2:$S$2,0))+IF($D$6="Sí",INDEX(costos.acceso,MATCH($D31,vel.SAIB,0),MATCH($D$4,years,0)),0)</f>
        <v>312.22321017109704</v>
      </c>
      <c r="R31" s="34">
        <f t="array" ref="R31">INDEX('Costo SCyD'!$O$9:$S$597,MATCH(R$11&amp;R$12&amp;R$13&amp;$D31,'Costo SCyD'!$A$9:$A$597&amp;'Costo SCyD'!$B$9:$B$597&amp;'Costo SCyD'!$C$9:$C$597&amp;'Costo SCyD'!$D$9:$D$597,0),MATCH('Resultados Caso II'!$D$4,'Costo SCyD'!$O$2:$S$2,0))+IF($D$6="Sí",INDEX(costos.acceso,MATCH($D31,vel.SAIB,0),MATCH($D$4,years,0)),0)</f>
        <v>357.95734813821753</v>
      </c>
      <c r="S31" s="34">
        <f t="array" ref="S31">INDEX('Costo SCyD'!$O$9:$S$597,MATCH(S$11&amp;S$12&amp;S$13&amp;$D31,'Costo SCyD'!$A$9:$A$597&amp;'Costo SCyD'!$B$9:$B$597&amp;'Costo SCyD'!$C$9:$C$597&amp;'Costo SCyD'!$D$9:$D$597,0),MATCH('Resultados Caso II'!$D$4,'Costo SCyD'!$O$2:$S$2,0))+IF($D$6="Sí",INDEX(costos.acceso,MATCH($D31,vel.SAIB,0),MATCH($D$4,years,0)),0)</f>
        <v>399.36670331400234</v>
      </c>
    </row>
    <row r="32" spans="3:19">
      <c r="C32" s="10" t="str">
        <f t="shared" si="0"/>
        <v>300 Mbps</v>
      </c>
      <c r="D32" s="22">
        <v>300</v>
      </c>
      <c r="F32" s="34">
        <f t="array" ref="F32">INDEX('Costo SCyD'!$O$9:$S$597,MATCH(F$11&amp;F$12&amp;F$13&amp;$D32,'Costo SCyD'!$A$9:$A$597&amp;'Costo SCyD'!$B$9:$B$597&amp;'Costo SCyD'!$C$9:$C$597&amp;'Costo SCyD'!$D$9:$D$597,0),MATCH('Resultados Caso II'!$D$4,'Costo SCyD'!$O$2:$S$2,0))+IF($D$6="Sí",INDEX(costos.acceso,MATCH($D32,vel.SAIB,0),MATCH($D$4,years,0)),0)</f>
        <v>163.71338174440376</v>
      </c>
      <c r="G32" s="34">
        <f t="array" ref="G32">INDEX('Costo SCyD'!$O$9:$S$597,MATCH(G$11&amp;G$12&amp;G$13&amp;$D32,'Costo SCyD'!$A$9:$A$597&amp;'Costo SCyD'!$B$9:$B$597&amp;'Costo SCyD'!$C$9:$C$597&amp;'Costo SCyD'!$D$9:$D$597,0),MATCH('Resultados Caso II'!$D$4,'Costo SCyD'!$O$2:$S$2,0))+IF($D$6="Sí",INDEX(costos.acceso,MATCH($D32,vel.SAIB,0),MATCH($D$4,years,0)),0)</f>
        <v>181.74641597384471</v>
      </c>
      <c r="H32" s="34">
        <f t="array" ref="H32">INDEX('Costo SCyD'!$O$9:$S$597,MATCH(H$11&amp;H$12&amp;H$13&amp;$D32,'Costo SCyD'!$A$9:$A$597&amp;'Costo SCyD'!$B$9:$B$597&amp;'Costo SCyD'!$C$9:$C$597&amp;'Costo SCyD'!$D$9:$D$597,0),MATCH('Resultados Caso II'!$D$4,'Costo SCyD'!$O$2:$S$2,0))+IF($D$6="Sí",INDEX(costos.acceso,MATCH($D32,vel.SAIB,0),MATCH($D$4,years,0)),0)</f>
        <v>208.36844595881138</v>
      </c>
      <c r="I32" s="34">
        <f t="array" ref="I32">INDEX('Costo SCyD'!$O$9:$S$597,MATCH(I$11&amp;I$12&amp;I$13&amp;$D32,'Costo SCyD'!$A$9:$A$597&amp;'Costo SCyD'!$B$9:$B$597&amp;'Costo SCyD'!$C$9:$C$597&amp;'Costo SCyD'!$D$9:$D$597,0),MATCH('Resultados Caso II'!$D$4,'Costo SCyD'!$O$2:$S$2,0))+IF($D$6="Sí",INDEX(costos.acceso,MATCH($D32,vel.SAIB,0),MATCH($D$4,years,0)),0)</f>
        <v>232.47300207705334</v>
      </c>
      <c r="K32" s="34">
        <f t="array" ref="K32">INDEX('Costo SCyD'!$O$9:$S$597,MATCH(K$11&amp;K$12&amp;K$13&amp;$D32,'Costo SCyD'!$A$9:$A$597&amp;'Costo SCyD'!$B$9:$B$597&amp;'Costo SCyD'!$C$9:$C$597&amp;'Costo SCyD'!$D$9:$D$597,0),MATCH('Resultados Caso II'!$D$4,'Costo SCyD'!$O$2:$S$2,0))+IF($D$6="Sí",INDEX(costos.acceso,MATCH($D32,vel.SAIB,0),MATCH($D$4,years,0)),0)</f>
        <v>229.98794398714776</v>
      </c>
      <c r="L32" s="34">
        <f t="array" ref="L32">INDEX('Costo SCyD'!$O$9:$S$597,MATCH(L$11&amp;L$12&amp;L$13&amp;$D32,'Costo SCyD'!$A$9:$A$597&amp;'Costo SCyD'!$B$9:$B$597&amp;'Costo SCyD'!$C$9:$C$597&amp;'Costo SCyD'!$D$9:$D$597,0),MATCH('Resultados Caso II'!$D$4,'Costo SCyD'!$O$2:$S$2,0))+IF($D$6="Sí",INDEX(costos.acceso,MATCH($D32,vel.SAIB,0),MATCH($D$4,years,0)),0)</f>
        <v>255.32112336495845</v>
      </c>
      <c r="M32" s="34">
        <f t="array" ref="M32">INDEX('Costo SCyD'!$O$9:$S$597,MATCH(M$11&amp;M$12&amp;M$13&amp;$D32,'Costo SCyD'!$A$9:$A$597&amp;'Costo SCyD'!$B$9:$B$597&amp;'Costo SCyD'!$C$9:$C$597&amp;'Costo SCyD'!$D$9:$D$597,0),MATCH('Resultados Caso II'!$D$4,'Costo SCyD'!$O$2:$S$2,0))+IF($D$6="Sí",INDEX(costos.acceso,MATCH($D32,vel.SAIB,0),MATCH($D$4,years,0)),0)</f>
        <v>292.72030158586756</v>
      </c>
      <c r="N32" s="34">
        <f t="array" ref="N32">INDEX('Costo SCyD'!$O$9:$S$597,MATCH(N$11&amp;N$12&amp;N$13&amp;$D32,'Costo SCyD'!$A$9:$A$597&amp;'Costo SCyD'!$B$9:$B$597&amp;'Costo SCyD'!$C$9:$C$597&amp;'Costo SCyD'!$D$9:$D$597,0),MATCH('Resultados Caso II'!$D$4,'Costo SCyD'!$O$2:$S$2,0))+IF($D$6="Sí",INDEX(costos.acceso,MATCH($D32,vel.SAIB,0),MATCH($D$4,years,0)),0)</f>
        <v>326.58288046174982</v>
      </c>
      <c r="P32" s="34">
        <f t="array" ref="P32">INDEX('Costo SCyD'!$O$9:$S$597,MATCH(P$11&amp;P$12&amp;P$13&amp;$D32,'Costo SCyD'!$A$9:$A$597&amp;'Costo SCyD'!$B$9:$B$597&amp;'Costo SCyD'!$C$9:$C$597&amp;'Costo SCyD'!$D$9:$D$597,0),MATCH('Resultados Caso II'!$D$4,'Costo SCyD'!$O$2:$S$2,0))+IF($D$6="Sí",INDEX(costos.acceso,MATCH($D32,vel.SAIB,0),MATCH($D$4,years,0)),0)</f>
        <v>307.31335275319384</v>
      </c>
      <c r="Q32" s="34">
        <f t="array" ref="Q32">INDEX('Costo SCyD'!$O$9:$S$597,MATCH(Q$11&amp;Q$12&amp;Q$13&amp;$D32,'Costo SCyD'!$A$9:$A$597&amp;'Costo SCyD'!$B$9:$B$597&amp;'Costo SCyD'!$C$9:$C$597&amp;'Costo SCyD'!$D$9:$D$597,0),MATCH('Resultados Caso II'!$D$4,'Costo SCyD'!$O$2:$S$2,0))+IF($D$6="Sí",INDEX(costos.acceso,MATCH($D32,vel.SAIB,0),MATCH($D$4,years,0)),0)</f>
        <v>341.16392837696714</v>
      </c>
      <c r="R32" s="34">
        <f t="array" ref="R32">INDEX('Costo SCyD'!$O$9:$S$597,MATCH(R$11&amp;R$12&amp;R$13&amp;$D32,'Costo SCyD'!$A$9:$A$597&amp;'Costo SCyD'!$B$9:$B$597&amp;'Costo SCyD'!$C$9:$C$597&amp;'Costo SCyD'!$D$9:$D$597,0),MATCH('Resultados Caso II'!$D$4,'Costo SCyD'!$O$2:$S$2,0))+IF($D$6="Sí",INDEX(costos.acceso,MATCH($D32,vel.SAIB,0),MATCH($D$4,years,0)),0)</f>
        <v>391.1372732837944</v>
      </c>
      <c r="S32" s="34">
        <f t="array" ref="S32">INDEX('Costo SCyD'!$O$9:$S$597,MATCH(S$11&amp;S$12&amp;S$13&amp;$D32,'Costo SCyD'!$A$9:$A$597&amp;'Costo SCyD'!$B$9:$B$597&amp;'Costo SCyD'!$C$9:$C$597&amp;'Costo SCyD'!$D$9:$D$597,0),MATCH('Resultados Caso II'!$D$4,'Costo SCyD'!$O$2:$S$2,0))+IF($D$6="Sí",INDEX(costos.acceso,MATCH($D32,vel.SAIB,0),MATCH($D$4,years,0)),0)</f>
        <v>436.38496090953527</v>
      </c>
    </row>
    <row r="33" spans="3:19">
      <c r="C33" s="10" t="str">
        <f t="shared" si="0"/>
        <v>350 Mbps</v>
      </c>
      <c r="D33" s="22">
        <v>350</v>
      </c>
      <c r="F33" s="34">
        <f t="array" ref="F33">INDEX('Costo SCyD'!$O$9:$S$597,MATCH(F$11&amp;F$12&amp;F$13&amp;$D33,'Costo SCyD'!$A$9:$A$597&amp;'Costo SCyD'!$B$9:$B$597&amp;'Costo SCyD'!$C$9:$C$597&amp;'Costo SCyD'!$D$9:$D$597,0),MATCH('Resultados Caso II'!$D$4,'Costo SCyD'!$O$2:$S$2,0))+IF($D$6="Sí",INDEX(costos.acceso,MATCH($D33,vel.SAIB,0),MATCH($D$4,years,0)),0)</f>
        <v>176.45489425867066</v>
      </c>
      <c r="G33" s="34">
        <f t="array" ref="G33">INDEX('Costo SCyD'!$O$9:$S$597,MATCH(G$11&amp;G$12&amp;G$13&amp;$D33,'Costo SCyD'!$A$9:$A$597&amp;'Costo SCyD'!$B$9:$B$597&amp;'Costo SCyD'!$C$9:$C$597&amp;'Costo SCyD'!$D$9:$D$597,0),MATCH('Resultados Caso II'!$D$4,'Costo SCyD'!$O$2:$S$2,0))+IF($D$6="Sí",INDEX(costos.acceso,MATCH($D33,vel.SAIB,0),MATCH($D$4,years,0)),0)</f>
        <v>195.89140649862236</v>
      </c>
      <c r="H33" s="34">
        <f t="array" ref="H33">INDEX('Costo SCyD'!$O$9:$S$597,MATCH(H$11&amp;H$12&amp;H$13&amp;$D33,'Costo SCyD'!$A$9:$A$597&amp;'Costo SCyD'!$B$9:$B$597&amp;'Costo SCyD'!$C$9:$C$597&amp;'Costo SCyD'!$D$9:$D$597,0),MATCH('Resultados Caso II'!$D$4,'Costo SCyD'!$O$2:$S$2,0))+IF($D$6="Sí",INDEX(costos.acceso,MATCH($D33,vel.SAIB,0),MATCH($D$4,years,0)),0)</f>
        <v>224.58538029535529</v>
      </c>
      <c r="I33" s="34">
        <f t="array" ref="I33">INDEX('Costo SCyD'!$O$9:$S$597,MATCH(I$11&amp;I$12&amp;I$13&amp;$D33,'Costo SCyD'!$A$9:$A$597&amp;'Costo SCyD'!$B$9:$B$597&amp;'Costo SCyD'!$C$9:$C$597&amp;'Costo SCyD'!$D$9:$D$597,0),MATCH('Resultados Caso II'!$D$4,'Costo SCyD'!$O$2:$S$2,0))+IF($D$6="Sí",INDEX(costos.acceso,MATCH($D33,vel.SAIB,0),MATCH($D$4,years,0)),0)</f>
        <v>250.56594984731234</v>
      </c>
      <c r="K33" s="34">
        <f t="array" ref="K33">INDEX('Costo SCyD'!$O$9:$S$597,MATCH(K$11&amp;K$12&amp;K$13&amp;$D33,'Costo SCyD'!$A$9:$A$597&amp;'Costo SCyD'!$B$9:$B$597&amp;'Costo SCyD'!$C$9:$C$597&amp;'Costo SCyD'!$D$9:$D$597,0),MATCH('Resultados Caso II'!$D$4,'Costo SCyD'!$O$2:$S$2,0))+IF($D$6="Sí",INDEX(costos.acceso,MATCH($D33,vel.SAIB,0),MATCH($D$4,years,0)),0)</f>
        <v>247.88748423986706</v>
      </c>
      <c r="L33" s="34">
        <f t="array" ref="L33">INDEX('Costo SCyD'!$O$9:$S$597,MATCH(L$11&amp;L$12&amp;L$13&amp;$D33,'Costo SCyD'!$A$9:$A$597&amp;'Costo SCyD'!$B$9:$B$597&amp;'Costo SCyD'!$C$9:$C$597&amp;'Costo SCyD'!$D$9:$D$597,0),MATCH('Resultados Caso II'!$D$4,'Costo SCyD'!$O$2:$S$2,0))+IF($D$6="Sí",INDEX(costos.acceso,MATCH($D33,vel.SAIB,0),MATCH($D$4,years,0)),0)</f>
        <v>275.19229854836709</v>
      </c>
      <c r="M33" s="34">
        <f t="array" ref="M33">INDEX('Costo SCyD'!$O$9:$S$597,MATCH(M$11&amp;M$12&amp;M$13&amp;$D33,'Costo SCyD'!$A$9:$A$597&amp;'Costo SCyD'!$B$9:$B$597&amp;'Costo SCyD'!$C$9:$C$597&amp;'Costo SCyD'!$D$9:$D$597,0),MATCH('Resultados Caso II'!$D$4,'Costo SCyD'!$O$2:$S$2,0))+IF($D$6="Sí",INDEX(costos.acceso,MATCH($D33,vel.SAIB,0),MATCH($D$4,years,0)),0)</f>
        <v>315.50218628029819</v>
      </c>
      <c r="N33" s="34">
        <f t="array" ref="N33">INDEX('Costo SCyD'!$O$9:$S$597,MATCH(N$11&amp;N$12&amp;N$13&amp;$D33,'Costo SCyD'!$A$9:$A$597&amp;'Costo SCyD'!$B$9:$B$597&amp;'Costo SCyD'!$C$9:$C$597&amp;'Costo SCyD'!$D$9:$D$597,0),MATCH('Resultados Caso II'!$D$4,'Costo SCyD'!$O$2:$S$2,0))+IF($D$6="Sí",INDEX(costos.acceso,MATCH($D33,vel.SAIB,0),MATCH($D$4,years,0)),0)</f>
        <v>352.00022762061127</v>
      </c>
      <c r="P33" s="34">
        <f t="array" ref="P33">INDEX('Costo SCyD'!$O$9:$S$597,MATCH(P$11&amp;P$12&amp;P$13&amp;$D33,'Costo SCyD'!$A$9:$A$597&amp;'Costo SCyD'!$B$9:$B$597&amp;'Costo SCyD'!$C$9:$C$597&amp;'Costo SCyD'!$D$9:$D$597,0),MATCH('Resultados Caso II'!$D$4,'Costo SCyD'!$O$2:$S$2,0))+IF($D$6="Sí",INDEX(costos.acceso,MATCH($D33,vel.SAIB,0),MATCH($D$4,years,0)),0)</f>
        <v>331.23098787980433</v>
      </c>
      <c r="Q33" s="34">
        <f t="array" ref="Q33">INDEX('Costo SCyD'!$O$9:$S$597,MATCH(Q$11&amp;Q$12&amp;Q$13&amp;$D33,'Costo SCyD'!$A$9:$A$597&amp;'Costo SCyD'!$B$9:$B$597&amp;'Costo SCyD'!$C$9:$C$597&amp;'Costo SCyD'!$D$9:$D$597,0),MATCH('Resultados Caso II'!$D$4,'Costo SCyD'!$O$2:$S$2,0))+IF($D$6="Sí",INDEX(costos.acceso,MATCH($D33,vel.SAIB,0),MATCH($D$4,years,0)),0)</f>
        <v>367.7160917768914</v>
      </c>
      <c r="R33" s="34">
        <f t="array" ref="R33">INDEX('Costo SCyD'!$O$9:$S$597,MATCH(R$11&amp;R$12&amp;R$13&amp;$D33,'Costo SCyD'!$A$9:$A$597&amp;'Costo SCyD'!$B$9:$B$597&amp;'Costo SCyD'!$C$9:$C$597&amp;'Costo SCyD'!$D$9:$D$597,0),MATCH('Resultados Caso II'!$D$4,'Costo SCyD'!$O$2:$S$2,0))+IF($D$6="Sí",INDEX(costos.acceso,MATCH($D33,vel.SAIB,0),MATCH($D$4,years,0)),0)</f>
        <v>421.57877054711787</v>
      </c>
      <c r="S33" s="34">
        <f t="array" ref="S33">INDEX('Costo SCyD'!$O$9:$S$597,MATCH(S$11&amp;S$12&amp;S$13&amp;$D33,'Costo SCyD'!$A$9:$A$597&amp;'Costo SCyD'!$B$9:$B$597&amp;'Costo SCyD'!$C$9:$C$597&amp;'Costo SCyD'!$D$9:$D$597,0),MATCH('Resultados Caso II'!$D$4,'Costo SCyD'!$O$2:$S$2,0))+IF($D$6="Sí",INDEX(costos.acceso,MATCH($D33,vel.SAIB,0),MATCH($D$4,years,0)),0)</f>
        <v>470.34800278932215</v>
      </c>
    </row>
    <row r="34" spans="3:19">
      <c r="C34" s="10" t="str">
        <f t="shared" si="0"/>
        <v>400 Mbps</v>
      </c>
      <c r="D34" s="22">
        <v>400</v>
      </c>
      <c r="F34" s="34">
        <f t="array" ref="F34">INDEX('Costo SCyD'!$O$9:$S$597,MATCH(F$11&amp;F$12&amp;F$13&amp;$D34,'Costo SCyD'!$A$9:$A$597&amp;'Costo SCyD'!$B$9:$B$597&amp;'Costo SCyD'!$C$9:$C$597&amp;'Costo SCyD'!$D$9:$D$597,0),MATCH('Resultados Caso II'!$D$4,'Costo SCyD'!$O$2:$S$2,0))+IF($D$6="Sí",INDEX(costos.acceso,MATCH($D34,vel.SAIB,0),MATCH($D$4,years,0)),0)</f>
        <v>188.29092689573301</v>
      </c>
      <c r="G34" s="34">
        <f t="array" ref="G34">INDEX('Costo SCyD'!$O$9:$S$597,MATCH(G$11&amp;G$12&amp;G$13&amp;$D34,'Costo SCyD'!$A$9:$A$597&amp;'Costo SCyD'!$B$9:$B$597&amp;'Costo SCyD'!$C$9:$C$597&amp;'Costo SCyD'!$D$9:$D$597,0),MATCH('Resultados Caso II'!$D$4,'Costo SCyD'!$O$2:$S$2,0))+IF($D$6="Sí",INDEX(costos.acceso,MATCH($D34,vel.SAIB,0),MATCH($D$4,years,0)),0)</f>
        <v>209.03117850879326</v>
      </c>
      <c r="H34" s="34">
        <f t="array" ref="H34">INDEX('Costo SCyD'!$O$9:$S$597,MATCH(H$11&amp;H$12&amp;H$13&amp;$D34,'Costo SCyD'!$A$9:$A$597&amp;'Costo SCyD'!$B$9:$B$597&amp;'Costo SCyD'!$C$9:$C$597&amp;'Costo SCyD'!$D$9:$D$597,0),MATCH('Resultados Caso II'!$D$4,'Costo SCyD'!$O$2:$S$2,0))+IF($D$6="Sí",INDEX(costos.acceso,MATCH($D34,vel.SAIB,0),MATCH($D$4,years,0)),0)</f>
        <v>239.6498527326352</v>
      </c>
      <c r="I34" s="34">
        <f t="array" ref="I34">INDEX('Costo SCyD'!$O$9:$S$597,MATCH(I$11&amp;I$12&amp;I$13&amp;$D34,'Costo SCyD'!$A$9:$A$597&amp;'Costo SCyD'!$B$9:$B$597&amp;'Costo SCyD'!$C$9:$C$597&amp;'Costo SCyD'!$D$9:$D$597,0),MATCH('Resultados Caso II'!$D$4,'Costo SCyD'!$O$2:$S$2,0))+IF($D$6="Sí",INDEX(costos.acceso,MATCH($D34,vel.SAIB,0),MATCH($D$4,years,0)),0)</f>
        <v>267.37311619194088</v>
      </c>
      <c r="K34" s="34">
        <f t="array" ref="K34">INDEX('Costo SCyD'!$O$9:$S$597,MATCH(K$11&amp;K$12&amp;K$13&amp;$D34,'Costo SCyD'!$A$9:$A$597&amp;'Costo SCyD'!$B$9:$B$597&amp;'Costo SCyD'!$C$9:$C$597&amp;'Costo SCyD'!$D$9:$D$597,0),MATCH('Resultados Caso II'!$D$4,'Costo SCyD'!$O$2:$S$2,0))+IF($D$6="Sí",INDEX(costos.acceso,MATCH($D34,vel.SAIB,0),MATCH($D$4,years,0)),0)</f>
        <v>264.5149876373149</v>
      </c>
      <c r="L34" s="34">
        <f t="array" ref="L34">INDEX('Costo SCyD'!$O$9:$S$597,MATCH(L$11&amp;L$12&amp;L$13&amp;$D34,'Costo SCyD'!$A$9:$A$597&amp;'Costo SCyD'!$B$9:$B$597&amp;'Costo SCyD'!$C$9:$C$597&amp;'Costo SCyD'!$D$9:$D$597,0),MATCH('Resultados Caso II'!$D$4,'Costo SCyD'!$O$2:$S$2,0))+IF($D$6="Sí",INDEX(costos.acceso,MATCH($D34,vel.SAIB,0),MATCH($D$4,years,0)),0)</f>
        <v>293.65132197625729</v>
      </c>
      <c r="M34" s="34">
        <f t="array" ref="M34">INDEX('Costo SCyD'!$O$9:$S$597,MATCH(M$11&amp;M$12&amp;M$13&amp;$D34,'Costo SCyD'!$A$9:$A$597&amp;'Costo SCyD'!$B$9:$B$597&amp;'Costo SCyD'!$C$9:$C$597&amp;'Costo SCyD'!$D$9:$D$597,0),MATCH('Resultados Caso II'!$D$4,'Costo SCyD'!$O$2:$S$2,0))+IF($D$6="Sí",INDEX(costos.acceso,MATCH($D34,vel.SAIB,0),MATCH($D$4,years,0)),0)</f>
        <v>336.66506866770266</v>
      </c>
      <c r="N34" s="34">
        <f t="array" ref="N34">INDEX('Costo SCyD'!$O$9:$S$597,MATCH(N$11&amp;N$12&amp;N$13&amp;$D34,'Costo SCyD'!$A$9:$A$597&amp;'Costo SCyD'!$B$9:$B$597&amp;'Costo SCyD'!$C$9:$C$597&amp;'Costo SCyD'!$D$9:$D$597,0),MATCH('Resultados Caso II'!$D$4,'Costo SCyD'!$O$2:$S$2,0))+IF($D$6="Sí",INDEX(costos.acceso,MATCH($D34,vel.SAIB,0),MATCH($D$4,years,0)),0)</f>
        <v>375.61128244498718</v>
      </c>
      <c r="P34" s="34">
        <f t="array" ref="P34">INDEX('Costo SCyD'!$O$9:$S$597,MATCH(P$11&amp;P$12&amp;P$13&amp;$D34,'Costo SCyD'!$A$9:$A$597&amp;'Costo SCyD'!$B$9:$B$597&amp;'Costo SCyD'!$C$9:$C$597&amp;'Costo SCyD'!$D$9:$D$597,0),MATCH('Resultados Caso II'!$D$4,'Costo SCyD'!$O$2:$S$2,0))+IF($D$6="Sí",INDEX(costos.acceso,MATCH($D34,vel.SAIB,0),MATCH($D$4,years,0)),0)</f>
        <v>353.44890821249084</v>
      </c>
      <c r="Q34" s="34">
        <f t="array" ref="Q34">INDEX('Costo SCyD'!$O$9:$S$597,MATCH(Q$11&amp;Q$12&amp;Q$13&amp;$D34,'Costo SCyD'!$A$9:$A$597&amp;'Costo SCyD'!$B$9:$B$597&amp;'Costo SCyD'!$C$9:$C$597&amp;'Costo SCyD'!$D$9:$D$597,0),MATCH('Resultados Caso II'!$D$4,'Costo SCyD'!$O$2:$S$2,0))+IF($D$6="Sí",INDEX(costos.acceso,MATCH($D34,vel.SAIB,0),MATCH($D$4,years,0)),0)</f>
        <v>392.38131674403871</v>
      </c>
      <c r="R34" s="34">
        <f t="array" ref="R34">INDEX('Costo SCyD'!$O$9:$S$597,MATCH(R$11&amp;R$12&amp;R$13&amp;$D34,'Costo SCyD'!$A$9:$A$597&amp;'Costo SCyD'!$B$9:$B$597&amp;'Costo SCyD'!$C$9:$C$597&amp;'Costo SCyD'!$D$9:$D$597,0),MATCH('Resultados Caso II'!$D$4,'Costo SCyD'!$O$2:$S$2,0))+IF($D$6="Sí",INDEX(costos.acceso,MATCH($D34,vel.SAIB,0),MATCH($D$4,years,0)),0)</f>
        <v>449.85693255702836</v>
      </c>
      <c r="S34" s="34">
        <f t="array" ref="S34">INDEX('Costo SCyD'!$O$9:$S$597,MATCH(S$11&amp;S$12&amp;S$13&amp;$D34,'Costo SCyD'!$A$9:$A$597&amp;'Costo SCyD'!$B$9:$B$597&amp;'Costo SCyD'!$C$9:$C$597&amp;'Costo SCyD'!$D$9:$D$597,0),MATCH('Resultados Caso II'!$D$4,'Costo SCyD'!$O$2:$S$2,0))+IF($D$6="Sí",INDEX(costos.acceso,MATCH($D34,vel.SAIB,0),MATCH($D$4,years,0)),0)</f>
        <v>501.89744966173697</v>
      </c>
    </row>
    <row r="35" spans="3:19">
      <c r="C35" s="10" t="str">
        <f t="shared" si="0"/>
        <v>500 Mbps</v>
      </c>
      <c r="D35" s="22">
        <v>500</v>
      </c>
      <c r="F35" s="34">
        <f t="array" ref="F35">INDEX('Costo SCyD'!$O$9:$S$597,MATCH(F$11&amp;F$12&amp;F$13&amp;$D35,'Costo SCyD'!$A$9:$A$597&amp;'Costo SCyD'!$B$9:$B$597&amp;'Costo SCyD'!$C$9:$C$597&amp;'Costo SCyD'!$D$9:$D$597,0),MATCH('Resultados Caso II'!$D$4,'Costo SCyD'!$O$2:$S$2,0))+IF($D$6="Sí",INDEX(costos.acceso,MATCH($D35,vel.SAIB,0),MATCH($D$4,years,0)),0)</f>
        <v>209.86839522233237</v>
      </c>
      <c r="G35" s="34">
        <f t="array" ref="G35">INDEX('Costo SCyD'!$O$9:$S$597,MATCH(G$11&amp;G$12&amp;G$13&amp;$D35,'Costo SCyD'!$A$9:$A$597&amp;'Costo SCyD'!$B$9:$B$597&amp;'Costo SCyD'!$C$9:$C$597&amp;'Costo SCyD'!$D$9:$D$597,0),MATCH('Resultados Caso II'!$D$4,'Costo SCyD'!$O$2:$S$2,0))+IF($D$6="Sí",INDEX(costos.acceso,MATCH($D35,vel.SAIB,0),MATCH($D$4,years,0)),0)</f>
        <v>232.98540566092183</v>
      </c>
      <c r="H35" s="34">
        <f t="array" ref="H35">INDEX('Costo SCyD'!$O$9:$S$597,MATCH(H$11&amp;H$12&amp;H$13&amp;$D35,'Costo SCyD'!$A$9:$A$597&amp;'Costo SCyD'!$B$9:$B$597&amp;'Costo SCyD'!$C$9:$C$597&amp;'Costo SCyD'!$D$9:$D$597,0),MATCH('Resultados Caso II'!$D$4,'Costo SCyD'!$O$2:$S$2,0))+IF($D$6="Sí",INDEX(costos.acceso,MATCH($D35,vel.SAIB,0),MATCH($D$4,years,0)),0)</f>
        <v>267.11287069141406</v>
      </c>
      <c r="I35" s="34">
        <f t="array" ref="I35">INDEX('Costo SCyD'!$O$9:$S$597,MATCH(I$11&amp;I$12&amp;I$13&amp;$D35,'Costo SCyD'!$A$9:$A$597&amp;'Costo SCyD'!$B$9:$B$597&amp;'Costo SCyD'!$C$9:$C$597&amp;'Costo SCyD'!$D$9:$D$597,0),MATCH('Resultados Caso II'!$D$4,'Costo SCyD'!$O$2:$S$2,0))+IF($D$6="Sí",INDEX(costos.acceso,MATCH($D35,vel.SAIB,0),MATCH($D$4,years,0)),0)</f>
        <v>298.01312121571198</v>
      </c>
      <c r="K35" s="34">
        <f t="array" ref="K35">INDEX('Costo SCyD'!$O$9:$S$597,MATCH(K$11&amp;K$12&amp;K$13&amp;$D35,'Costo SCyD'!$A$9:$A$597&amp;'Costo SCyD'!$B$9:$B$597&amp;'Costo SCyD'!$C$9:$C$597&amp;'Costo SCyD'!$D$9:$D$597,0),MATCH('Resultados Caso II'!$D$4,'Costo SCyD'!$O$2:$S$2,0))+IF($D$6="Sí",INDEX(costos.acceso,MATCH($D35,vel.SAIB,0),MATCH($D$4,years,0)),0)</f>
        <v>294.82746132764612</v>
      </c>
      <c r="L35" s="34">
        <f t="array" ref="L35">INDEX('Costo SCyD'!$O$9:$S$597,MATCH(L$11&amp;L$12&amp;L$13&amp;$D35,'Costo SCyD'!$A$9:$A$597&amp;'Costo SCyD'!$B$9:$B$597&amp;'Costo SCyD'!$C$9:$C$597&amp;'Costo SCyD'!$D$9:$D$597,0),MATCH('Resultados Caso II'!$D$4,'Costo SCyD'!$O$2:$S$2,0))+IF($D$6="Sí",INDEX(costos.acceso,MATCH($D35,vel.SAIB,0),MATCH($D$4,years,0)),0)</f>
        <v>327.3027156119976</v>
      </c>
      <c r="M35" s="34">
        <f t="array" ref="M35">INDEX('Costo SCyD'!$O$9:$S$597,MATCH(M$11&amp;M$12&amp;M$13&amp;$D35,'Costo SCyD'!$A$9:$A$597&amp;'Costo SCyD'!$B$9:$B$597&amp;'Costo SCyD'!$C$9:$C$597&amp;'Costo SCyD'!$D$9:$D$597,0),MATCH('Resultados Caso II'!$D$4,'Costo SCyD'!$O$2:$S$2,0))+IF($D$6="Sí",INDEX(costos.acceso,MATCH($D35,vel.SAIB,0),MATCH($D$4,years,0)),0)</f>
        <v>375.24568418441544</v>
      </c>
      <c r="N35" s="34">
        <f t="array" ref="N35">INDEX('Costo SCyD'!$O$9:$S$597,MATCH(N$11&amp;N$12&amp;N$13&amp;$D35,'Costo SCyD'!$A$9:$A$597&amp;'Costo SCyD'!$B$9:$B$597&amp;'Costo SCyD'!$C$9:$C$597&amp;'Costo SCyD'!$D$9:$D$597,0),MATCH('Resultados Caso II'!$D$4,'Costo SCyD'!$O$2:$S$2,0))+IF($D$6="Sí",INDEX(costos.acceso,MATCH($D35,vel.SAIB,0),MATCH($D$4,years,0)),0)</f>
        <v>418.65499508525744</v>
      </c>
      <c r="P35" s="34">
        <f t="array" ref="P35">INDEX('Costo SCyD'!$O$9:$S$597,MATCH(P$11&amp;P$12&amp;P$13&amp;$D35,'Costo SCyD'!$A$9:$A$597&amp;'Costo SCyD'!$B$9:$B$597&amp;'Costo SCyD'!$C$9:$C$597&amp;'Costo SCyD'!$D$9:$D$597,0),MATCH('Resultados Caso II'!$D$4,'Costo SCyD'!$O$2:$S$2,0))+IF($D$6="Sí",INDEX(costos.acceso,MATCH($D35,vel.SAIB,0),MATCH($D$4,years,0)),0)</f>
        <v>393.9528918497341</v>
      </c>
      <c r="Q35" s="34">
        <f t="array" ref="Q35">INDEX('Costo SCyD'!$O$9:$S$597,MATCH(Q$11&amp;Q$12&amp;Q$13&amp;$D35,'Costo SCyD'!$A$9:$A$597&amp;'Costo SCyD'!$B$9:$B$597&amp;'Costo SCyD'!$C$9:$C$597&amp;'Costo SCyD'!$D$9:$D$597,0),MATCH('Resultados Caso II'!$D$4,'Costo SCyD'!$O$2:$S$2,0))+IF($D$6="Sí",INDEX(costos.acceso,MATCH($D35,vel.SAIB,0),MATCH($D$4,years,0)),0)</f>
        <v>437.34681547294059</v>
      </c>
      <c r="R35" s="34">
        <f t="array" ref="R35">INDEX('Costo SCyD'!$O$9:$S$597,MATCH(R$11&amp;R$12&amp;R$13&amp;$D35,'Costo SCyD'!$A$9:$A$597&amp;'Costo SCyD'!$B$9:$B$597&amp;'Costo SCyD'!$C$9:$C$597&amp;'Costo SCyD'!$D$9:$D$597,0),MATCH('Resultados Caso II'!$D$4,'Costo SCyD'!$O$2:$S$2,0))+IF($D$6="Sí",INDEX(costos.acceso,MATCH($D35,vel.SAIB,0),MATCH($D$4,years,0)),0)</f>
        <v>501.40893176262784</v>
      </c>
      <c r="S35" s="34">
        <f t="array" ref="S35">INDEX('Costo SCyD'!$O$9:$S$597,MATCH(S$11&amp;S$12&amp;S$13&amp;$D35,'Costo SCyD'!$A$9:$A$597&amp;'Costo SCyD'!$B$9:$B$597&amp;'Costo SCyD'!$C$9:$C$597&amp;'Costo SCyD'!$D$9:$D$597,0),MATCH('Resultados Caso II'!$D$4,'Costo SCyD'!$O$2:$S$2,0))+IF($D$6="Sí",INDEX(costos.acceso,MATCH($D35,vel.SAIB,0),MATCH($D$4,years,0)),0)</f>
        <v>559.41310642662245</v>
      </c>
    </row>
    <row r="36" spans="3:19">
      <c r="C36" s="10" t="str">
        <f t="shared" si="0"/>
        <v>750 Mbps</v>
      </c>
      <c r="D36" s="22">
        <v>750</v>
      </c>
      <c r="F36" s="34">
        <f t="array" ref="F36">INDEX('Costo SCyD'!$O$9:$S$597,MATCH(F$11&amp;F$12&amp;F$13&amp;$D36,'Costo SCyD'!$A$9:$A$597&amp;'Costo SCyD'!$B$9:$B$597&amp;'Costo SCyD'!$C$9:$C$597&amp;'Costo SCyD'!$D$9:$D$597,0),MATCH('Resultados Caso II'!$D$4,'Costo SCyD'!$O$2:$S$2,0))+IF($D$6="Sí",INDEX(costos.acceso,MATCH($D36,vel.SAIB,0),MATCH($D$4,years,0)),0)</f>
        <v>255.60103720311318</v>
      </c>
      <c r="G36" s="34">
        <f t="array" ref="G36">INDEX('Costo SCyD'!$O$9:$S$597,MATCH(G$11&amp;G$12&amp;G$13&amp;$D36,'Costo SCyD'!$A$9:$A$597&amp;'Costo SCyD'!$B$9:$B$597&amp;'Costo SCyD'!$C$9:$C$597&amp;'Costo SCyD'!$D$9:$D$597,0),MATCH('Resultados Caso II'!$D$4,'Costo SCyD'!$O$2:$S$2,0))+IF($D$6="Sí",INDEX(costos.acceso,MATCH($D36,vel.SAIB,0),MATCH($D$4,years,0)),0)</f>
        <v>283.75549961694639</v>
      </c>
      <c r="H36" s="34">
        <f t="array" ref="H36">INDEX('Costo SCyD'!$O$9:$S$597,MATCH(H$11&amp;H$12&amp;H$13&amp;$D36,'Costo SCyD'!$A$9:$A$597&amp;'Costo SCyD'!$B$9:$B$597&amp;'Costo SCyD'!$C$9:$C$597&amp;'Costo SCyD'!$D$9:$D$597,0),MATCH('Resultados Caso II'!$D$4,'Costo SCyD'!$O$2:$S$2,0))+IF($D$6="Sí",INDEX(costos.acceso,MATCH($D36,vel.SAIB,0),MATCH($D$4,years,0)),0)</f>
        <v>325.31971632363883</v>
      </c>
      <c r="I36" s="34">
        <f t="array" ref="I36">INDEX('Costo SCyD'!$O$9:$S$597,MATCH(I$11&amp;I$12&amp;I$13&amp;$D36,'Costo SCyD'!$A$9:$A$597&amp;'Costo SCyD'!$B$9:$B$597&amp;'Costo SCyD'!$C$9:$C$597&amp;'Costo SCyD'!$D$9:$D$597,0),MATCH('Resultados Caso II'!$D$4,'Costo SCyD'!$O$2:$S$2,0))+IF($D$6="Sí",INDEX(costos.acceso,MATCH($D36,vel.SAIB,0),MATCH($D$4,years,0)),0)</f>
        <v>362.95347282842073</v>
      </c>
      <c r="K36" s="34">
        <f t="array" ref="K36">INDEX('Costo SCyD'!$O$9:$S$597,MATCH(K$11&amp;K$12&amp;K$13&amp;$D36,'Costo SCyD'!$A$9:$A$597&amp;'Costo SCyD'!$B$9:$B$597&amp;'Costo SCyD'!$C$9:$C$597&amp;'Costo SCyD'!$D$9:$D$597,0),MATCH('Resultados Caso II'!$D$4,'Costo SCyD'!$O$2:$S$2,0))+IF($D$6="Sí",INDEX(costos.acceso,MATCH($D36,vel.SAIB,0),MATCH($D$4,years,0)),0)</f>
        <v>359.07362245503134</v>
      </c>
      <c r="L36" s="34">
        <f t="array" ref="L36">INDEX('Costo SCyD'!$O$9:$S$597,MATCH(L$11&amp;L$12&amp;L$13&amp;$D36,'Costo SCyD'!$A$9:$A$597&amp;'Costo SCyD'!$B$9:$B$597&amp;'Costo SCyD'!$C$9:$C$597&amp;'Costo SCyD'!$D$9:$D$597,0),MATCH('Resultados Caso II'!$D$4,'Costo SCyD'!$O$2:$S$2,0))+IF($D$6="Sí",INDEX(costos.acceso,MATCH($D36,vel.SAIB,0),MATCH($D$4,years,0)),0)</f>
        <v>398.6255934400927</v>
      </c>
      <c r="M36" s="34">
        <f t="array" ref="M36">INDEX('Costo SCyD'!$O$9:$S$597,MATCH(M$11&amp;M$12&amp;M$13&amp;$D36,'Costo SCyD'!$A$9:$A$597&amp;'Costo SCyD'!$B$9:$B$597&amp;'Costo SCyD'!$C$9:$C$597&amp;'Costo SCyD'!$D$9:$D$597,0),MATCH('Resultados Caso II'!$D$4,'Costo SCyD'!$O$2:$S$2,0))+IF($D$6="Sí",INDEX(costos.acceso,MATCH($D36,vel.SAIB,0),MATCH($D$4,years,0)),0)</f>
        <v>457.01586454653648</v>
      </c>
      <c r="N36" s="34">
        <f t="array" ref="N36">INDEX('Costo SCyD'!$O$9:$S$597,MATCH(N$11&amp;N$12&amp;N$13&amp;$D36,'Costo SCyD'!$A$9:$A$597&amp;'Costo SCyD'!$B$9:$B$597&amp;'Costo SCyD'!$C$9:$C$597&amp;'Costo SCyD'!$D$9:$D$597,0),MATCH('Resultados Caso II'!$D$4,'Costo SCyD'!$O$2:$S$2,0))+IF($D$6="Sí",INDEX(costos.acceso,MATCH($D36,vel.SAIB,0),MATCH($D$4,years,0)),0)</f>
        <v>509.88454388614451</v>
      </c>
      <c r="P36" s="34">
        <f t="array" ref="P36">INDEX('Costo SCyD'!$O$9:$S$597,MATCH(P$11&amp;P$12&amp;P$13&amp;$D36,'Costo SCyD'!$A$9:$A$597&amp;'Costo SCyD'!$B$9:$B$597&amp;'Costo SCyD'!$C$9:$C$597&amp;'Costo SCyD'!$D$9:$D$597,0),MATCH('Resultados Caso II'!$D$4,'Costo SCyD'!$O$2:$S$2,0))+IF($D$6="Sí",INDEX(costos.acceso,MATCH($D36,vel.SAIB,0),MATCH($D$4,years,0)),0)</f>
        <v>479.79957944254983</v>
      </c>
      <c r="Q36" s="34">
        <f t="array" ref="Q36">INDEX('Costo SCyD'!$O$9:$S$597,MATCH(Q$11&amp;Q$12&amp;Q$13&amp;$D36,'Costo SCyD'!$A$9:$A$597&amp;'Costo SCyD'!$B$9:$B$597&amp;'Costo SCyD'!$C$9:$C$597&amp;'Costo SCyD'!$D$9:$D$597,0),MATCH('Resultados Caso II'!$D$4,'Costo SCyD'!$O$2:$S$2,0))+IF($D$6="Sí",INDEX(costos.acceso,MATCH($D36,vel.SAIB,0),MATCH($D$4,years,0)),0)</f>
        <v>532.6495184467243</v>
      </c>
      <c r="R36" s="34">
        <f t="array" ref="R36">INDEX('Costo SCyD'!$O$9:$S$597,MATCH(R$11&amp;R$12&amp;R$13&amp;$D36,'Costo SCyD'!$A$9:$A$597&amp;'Costo SCyD'!$B$9:$B$597&amp;'Costo SCyD'!$C$9:$C$597&amp;'Costo SCyD'!$D$9:$D$597,0),MATCH('Resultados Caso II'!$D$4,'Costo SCyD'!$O$2:$S$2,0))+IF($D$6="Sí",INDEX(costos.acceso,MATCH($D36,vel.SAIB,0),MATCH($D$4,years,0)),0)</f>
        <v>610.67147764512436</v>
      </c>
      <c r="S36" s="34">
        <f t="array" ref="S36">INDEX('Costo SCyD'!$O$9:$S$597,MATCH(S$11&amp;S$12&amp;S$13&amp;$D36,'Costo SCyD'!$A$9:$A$597&amp;'Costo SCyD'!$B$9:$B$597&amp;'Costo SCyD'!$C$9:$C$597&amp;'Costo SCyD'!$D$9:$D$597,0),MATCH('Resultados Caso II'!$D$4,'Costo SCyD'!$O$2:$S$2,0))+IF($D$6="Sí",INDEX(costos.acceso,MATCH($D36,vel.SAIB,0),MATCH($D$4,years,0)),0)</f>
        <v>681.3154028084208</v>
      </c>
    </row>
    <row r="37" spans="3:19">
      <c r="C37" s="10" t="str">
        <f t="shared" si="0"/>
        <v>1000 Mbps</v>
      </c>
      <c r="D37" s="22">
        <v>1000</v>
      </c>
      <c r="F37" s="34">
        <f t="array" ref="F37">INDEX('Costo SCyD'!$O$9:$S$597,MATCH(F$11&amp;F$12&amp;F$13&amp;$D37,'Costo SCyD'!$A$9:$A$597&amp;'Costo SCyD'!$B$9:$B$597&amp;'Costo SCyD'!$C$9:$C$597&amp;'Costo SCyD'!$D$9:$D$597,0),MATCH('Resultados Caso II'!$D$4,'Costo SCyD'!$O$2:$S$2,0))+IF($D$6="Sí",INDEX(costos.acceso,MATCH($D37,vel.SAIB,0),MATCH($D$4,years,0)),0)</f>
        <v>293.97325800540477</v>
      </c>
      <c r="G37" s="34">
        <f t="array" ref="G37">INDEX('Costo SCyD'!$O$9:$S$597,MATCH(G$11&amp;G$12&amp;G$13&amp;$D37,'Costo SCyD'!$A$9:$A$597&amp;'Costo SCyD'!$B$9:$B$597&amp;'Costo SCyD'!$C$9:$C$597&amp;'Costo SCyD'!$D$9:$D$597,0),MATCH('Resultados Caso II'!$D$4,'Costo SCyD'!$O$2:$S$2,0))+IF($D$6="Sí",INDEX(costos.acceso,MATCH($D37,vel.SAIB,0),MATCH($D$4,years,0)),0)</f>
        <v>326.35442176652134</v>
      </c>
      <c r="H37" s="34">
        <f t="array" ref="H37">INDEX('Costo SCyD'!$O$9:$S$597,MATCH(H$11&amp;H$12&amp;H$13&amp;$D37,'Costo SCyD'!$A$9:$A$597&amp;'Costo SCyD'!$B$9:$B$597&amp;'Costo SCyD'!$C$9:$C$597&amp;'Costo SCyD'!$D$9:$D$597,0),MATCH('Resultados Caso II'!$D$4,'Costo SCyD'!$O$2:$S$2,0))+IF($D$6="Sí",INDEX(costos.acceso,MATCH($D37,vel.SAIB,0),MATCH($D$4,years,0)),0)</f>
        <v>374.15848522186411</v>
      </c>
      <c r="I37" s="34">
        <f t="array" ref="I37">INDEX('Costo SCyD'!$O$9:$S$597,MATCH(I$11&amp;I$12&amp;I$13&amp;$D37,'Costo SCyD'!$A$9:$A$597&amp;'Costo SCyD'!$B$9:$B$597&amp;'Costo SCyD'!$C$9:$C$597&amp;'Costo SCyD'!$D$9:$D$597,0),MATCH('Resultados Caso II'!$D$4,'Costo SCyD'!$O$2:$S$2,0))+IF($D$6="Sí",INDEX(costos.acceso,MATCH($D37,vel.SAIB,0),MATCH($D$4,years,0)),0)</f>
        <v>417.44202636767471</v>
      </c>
      <c r="K37" s="34">
        <f t="array" ref="K37">INDEX('Costo SCyD'!$O$9:$S$597,MATCH(K$11&amp;K$12&amp;K$13&amp;$D37,'Costo SCyD'!$A$9:$A$597&amp;'Costo SCyD'!$B$9:$B$597&amp;'Costo SCyD'!$C$9:$C$597&amp;'Costo SCyD'!$D$9:$D$597,0),MATCH('Resultados Caso II'!$D$4,'Costo SCyD'!$O$2:$S$2,0))+IF($D$6="Sí",INDEX(costos.acceso,MATCH($D37,vel.SAIB,0),MATCH($D$4,years,0)),0)</f>
        <v>412.97971170995919</v>
      </c>
      <c r="L37" s="34">
        <f t="array" ref="L37">INDEX('Costo SCyD'!$O$9:$S$597,MATCH(L$11&amp;L$12&amp;L$13&amp;$D37,'Costo SCyD'!$A$9:$A$597&amp;'Costo SCyD'!$B$9:$B$597&amp;'Costo SCyD'!$C$9:$C$597&amp;'Costo SCyD'!$D$9:$D$597,0),MATCH('Resultados Caso II'!$D$4,'Costo SCyD'!$O$2:$S$2,0))+IF($D$6="Sí",INDEX(costos.acceso,MATCH($D37,vel.SAIB,0),MATCH($D$4,years,0)),0)</f>
        <v>458.46944014863595</v>
      </c>
      <c r="M37" s="34">
        <f t="array" ref="M37">INDEX('Costo SCyD'!$O$9:$S$597,MATCH(M$11&amp;M$12&amp;M$13&amp;$D37,'Costo SCyD'!$A$9:$A$597&amp;'Costo SCyD'!$B$9:$B$597&amp;'Costo SCyD'!$C$9:$C$597&amp;'Costo SCyD'!$D$9:$D$597,0),MATCH('Resultados Caso II'!$D$4,'Costo SCyD'!$O$2:$S$2,0))+IF($D$6="Sí",INDEX(costos.acceso,MATCH($D37,vel.SAIB,0),MATCH($D$4,years,0)),0)</f>
        <v>525.62557699693753</v>
      </c>
      <c r="N37" s="34">
        <f t="array" ref="N37">INDEX('Costo SCyD'!$O$9:$S$597,MATCH(N$11&amp;N$12&amp;N$13&amp;$D37,'Costo SCyD'!$A$9:$A$597&amp;'Costo SCyD'!$B$9:$B$597&amp;'Costo SCyD'!$C$9:$C$597&amp;'Costo SCyD'!$D$9:$D$597,0),MATCH('Resultados Caso II'!$D$4,'Costo SCyD'!$O$2:$S$2,0))+IF($D$6="Sí",INDEX(costos.acceso,MATCH($D37,vel.SAIB,0),MATCH($D$4,years,0)),0)</f>
        <v>586.43119062814208</v>
      </c>
      <c r="P37" s="34">
        <f t="array" ref="P37">INDEX('Costo SCyD'!$O$9:$S$597,MATCH(P$11&amp;P$12&amp;P$13&amp;$D37,'Costo SCyD'!$A$9:$A$597&amp;'Costo SCyD'!$B$9:$B$597&amp;'Costo SCyD'!$C$9:$C$597&amp;'Costo SCyD'!$D$9:$D$597,0),MATCH('Resultados Caso II'!$D$4,'Costo SCyD'!$O$2:$S$2,0))+IF($D$6="Sí",INDEX(costos.acceso,MATCH($D37,vel.SAIB,0),MATCH($D$4,years,0)),0)</f>
        <v>551.82970735077856</v>
      </c>
      <c r="Q37" s="34">
        <f t="array" ref="Q37">INDEX('Costo SCyD'!$O$9:$S$597,MATCH(Q$11&amp;Q$12&amp;Q$13&amp;$D37,'Costo SCyD'!$A$9:$A$597&amp;'Costo SCyD'!$B$9:$B$597&amp;'Costo SCyD'!$C$9:$C$597&amp;'Costo SCyD'!$D$9:$D$597,0),MATCH('Resultados Caso II'!$D$4,'Costo SCyD'!$O$2:$S$2,0))+IF($D$6="Sí",INDEX(costos.acceso,MATCH($D37,vel.SAIB,0),MATCH($D$4,years,0)),0)</f>
        <v>612.61376724525405</v>
      </c>
      <c r="R37" s="34">
        <f t="array" ref="R37">INDEX('Costo SCyD'!$O$9:$S$597,MATCH(R$11&amp;R$12&amp;R$13&amp;$D37,'Costo SCyD'!$A$9:$A$597&amp;'Costo SCyD'!$B$9:$B$597&amp;'Costo SCyD'!$C$9:$C$597&amp;'Costo SCyD'!$D$9:$D$597,0),MATCH('Resultados Caso II'!$D$4,'Costo SCyD'!$O$2:$S$2,0))+IF($D$6="Sí",INDEX(costos.acceso,MATCH($D37,vel.SAIB,0),MATCH($D$4,years,0)),0)</f>
        <v>702.34880820008414</v>
      </c>
      <c r="S37" s="34">
        <f t="array" ref="S37">INDEX('Costo SCyD'!$O$9:$S$597,MATCH(S$11&amp;S$12&amp;S$13&amp;$D37,'Costo SCyD'!$A$9:$A$597&amp;'Costo SCyD'!$B$9:$B$597&amp;'Costo SCyD'!$C$9:$C$597&amp;'Costo SCyD'!$D$9:$D$597,0),MATCH('Resultados Caso II'!$D$4,'Costo SCyD'!$O$2:$S$2,0))+IF($D$6="Sí",INDEX(costos.acceso,MATCH($D37,vel.SAIB,0),MATCH($D$4,years,0)),0)</f>
        <v>783.59818443810548</v>
      </c>
    </row>
    <row r="39" spans="3:19">
      <c r="F39" s="10" t="str">
        <f>+$F$40&amp;$F$9&amp;F42</f>
        <v>SimétricoLocalCalidad Best Effort</v>
      </c>
      <c r="G39" s="10" t="str">
        <f>+$F$40&amp;$F$9&amp;G42</f>
        <v>SimétricoLocalCalidad Datos Generales</v>
      </c>
      <c r="H39" s="10" t="str">
        <f>+$F$40&amp;$F$9&amp;H42</f>
        <v>SimétricoLocalCalidad Doble</v>
      </c>
      <c r="I39" s="10" t="str">
        <f>+$F$40&amp;$F$9&amp;I42</f>
        <v>SimétricoLocalCalidad Triple</v>
      </c>
      <c r="K39" s="10" t="str">
        <f>+$K$40&amp;$K$9&amp;K42</f>
        <v>SimétricoRegionalCalidad Best Effort</v>
      </c>
      <c r="L39" s="10" t="str">
        <f>+$K$40&amp;$K$9&amp;L42</f>
        <v>SimétricoRegionalCalidad Datos Generales</v>
      </c>
      <c r="M39" s="10" t="str">
        <f>+$K$40&amp;$K$9&amp;M42</f>
        <v>SimétricoRegionalCalidad Doble</v>
      </c>
      <c r="N39" s="10" t="str">
        <f>+$K$40&amp;$K$9&amp;N42</f>
        <v>SimétricoRegionalCalidad Triple</v>
      </c>
      <c r="P39" s="10" t="str">
        <f>+$P$40&amp;$P$9&amp;P42</f>
        <v>SimétricoNacionalCalidad Best Effort</v>
      </c>
      <c r="Q39" s="10" t="str">
        <f>+$P$40&amp;$P$9&amp;Q42</f>
        <v>SimétricoNacionalCalidad Datos Generales</v>
      </c>
      <c r="R39" s="10" t="str">
        <f>+$P$40&amp;$P$9&amp;R42</f>
        <v>SimétricoNacionalCalidad Doble</v>
      </c>
      <c r="S39" s="10" t="str">
        <f>+$P$40&amp;$P$9&amp;S42</f>
        <v>SimétricoNacionalCalidad Triple</v>
      </c>
    </row>
    <row r="40" spans="3:19">
      <c r="D40" s="37" t="s">
        <v>205</v>
      </c>
      <c r="F40" s="130" t="s">
        <v>147</v>
      </c>
      <c r="G40" s="130"/>
      <c r="H40" s="130"/>
      <c r="I40" s="130"/>
      <c r="J40" s="40"/>
      <c r="K40" s="130" t="s">
        <v>147</v>
      </c>
      <c r="L40" s="130"/>
      <c r="M40" s="130"/>
      <c r="N40" s="130"/>
      <c r="O40" s="40"/>
      <c r="P40" s="130" t="s">
        <v>147</v>
      </c>
      <c r="Q40" s="130"/>
      <c r="R40" s="130"/>
      <c r="S40" s="130"/>
    </row>
    <row r="41" spans="3:19">
      <c r="D41" s="37" t="s">
        <v>206</v>
      </c>
      <c r="F41" s="130" t="s">
        <v>136</v>
      </c>
      <c r="G41" s="130"/>
      <c r="H41" s="130"/>
      <c r="I41" s="130"/>
      <c r="J41" s="40"/>
      <c r="K41" s="130" t="s">
        <v>138</v>
      </c>
      <c r="L41" s="130"/>
      <c r="M41" s="130"/>
      <c r="N41" s="130"/>
      <c r="O41" s="40"/>
      <c r="P41" s="130" t="s">
        <v>139</v>
      </c>
      <c r="Q41" s="130"/>
      <c r="R41" s="130"/>
      <c r="S41" s="130"/>
    </row>
    <row r="42" spans="3:19" ht="24">
      <c r="D42" s="37" t="s">
        <v>207</v>
      </c>
      <c r="F42" s="39" t="s">
        <v>153</v>
      </c>
      <c r="G42" s="39" t="s">
        <v>154</v>
      </c>
      <c r="H42" s="39" t="s">
        <v>155</v>
      </c>
      <c r="I42" s="39" t="s">
        <v>156</v>
      </c>
      <c r="J42" s="40"/>
      <c r="K42" s="39" t="s">
        <v>153</v>
      </c>
      <c r="L42" s="39" t="s">
        <v>154</v>
      </c>
      <c r="M42" s="39" t="s">
        <v>155</v>
      </c>
      <c r="N42" s="39" t="s">
        <v>156</v>
      </c>
      <c r="O42" s="40"/>
      <c r="P42" s="39" t="s">
        <v>153</v>
      </c>
      <c r="Q42" s="39" t="s">
        <v>154</v>
      </c>
      <c r="R42" s="39" t="s">
        <v>155</v>
      </c>
      <c r="S42" s="39" t="s">
        <v>156</v>
      </c>
    </row>
    <row r="43" spans="3:19" hidden="1">
      <c r="D43" s="37" t="s">
        <v>206</v>
      </c>
      <c r="F43" s="38" t="s">
        <v>136</v>
      </c>
      <c r="G43" s="38" t="s">
        <v>136</v>
      </c>
      <c r="H43" s="38" t="s">
        <v>136</v>
      </c>
      <c r="I43" s="38" t="s">
        <v>136</v>
      </c>
      <c r="K43" s="38" t="s">
        <v>138</v>
      </c>
      <c r="L43" s="38" t="s">
        <v>138</v>
      </c>
      <c r="M43" s="38" t="s">
        <v>138</v>
      </c>
      <c r="N43" s="38" t="s">
        <v>138</v>
      </c>
      <c r="P43" s="38" t="s">
        <v>139</v>
      </c>
      <c r="Q43" s="38" t="s">
        <v>139</v>
      </c>
      <c r="R43" s="38" t="s">
        <v>139</v>
      </c>
      <c r="S43" s="38" t="s">
        <v>139</v>
      </c>
    </row>
    <row r="44" spans="3:19" ht="6" hidden="1" customHeight="1">
      <c r="D44" s="37" t="s">
        <v>205</v>
      </c>
      <c r="F44" s="38" t="s">
        <v>147</v>
      </c>
      <c r="G44" s="38" t="s">
        <v>147</v>
      </c>
      <c r="H44" s="38" t="s">
        <v>147</v>
      </c>
      <c r="I44" s="38" t="s">
        <v>147</v>
      </c>
      <c r="K44" s="38" t="s">
        <v>147</v>
      </c>
      <c r="L44" s="38" t="s">
        <v>147</v>
      </c>
      <c r="M44" s="38" t="s">
        <v>147</v>
      </c>
      <c r="N44" s="38" t="s">
        <v>147</v>
      </c>
      <c r="P44" s="38" t="s">
        <v>147</v>
      </c>
      <c r="Q44" s="38" t="s">
        <v>147</v>
      </c>
      <c r="R44" s="38" t="s">
        <v>147</v>
      </c>
      <c r="S44" s="38" t="s">
        <v>147</v>
      </c>
    </row>
    <row r="45" spans="3:19" ht="6" hidden="1" customHeight="1">
      <c r="D45" s="37" t="s">
        <v>207</v>
      </c>
      <c r="F45" s="38" t="s">
        <v>153</v>
      </c>
      <c r="G45" s="38" t="s">
        <v>154</v>
      </c>
      <c r="H45" s="38" t="s">
        <v>155</v>
      </c>
      <c r="I45" s="38" t="s">
        <v>156</v>
      </c>
      <c r="K45" s="38" t="s">
        <v>153</v>
      </c>
      <c r="L45" s="38" t="s">
        <v>154</v>
      </c>
      <c r="M45" s="38" t="s">
        <v>155</v>
      </c>
      <c r="N45" s="38" t="s">
        <v>156</v>
      </c>
      <c r="P45" s="38" t="s">
        <v>153</v>
      </c>
      <c r="Q45" s="38" t="s">
        <v>154</v>
      </c>
      <c r="R45" s="38" t="s">
        <v>155</v>
      </c>
      <c r="S45" s="38" t="s">
        <v>156</v>
      </c>
    </row>
    <row r="47" spans="3:19">
      <c r="C47" s="10" t="s">
        <v>210</v>
      </c>
      <c r="D47" s="22">
        <f t="array" ref="D47:D69">vel.SAIB</f>
        <v>2</v>
      </c>
      <c r="F47" s="34">
        <f t="array" ref="F47">INDEX('Costo SCyD'!$O$9:$S$597,MATCH(F$11&amp;$F$44&amp;F$13&amp;$D47,'Costo SCyD'!$A$9:$A$597&amp;'Costo SCyD'!$B$9:$B$597&amp;'Costo SCyD'!$C$9:$C$597&amp;'Costo SCyD'!$D$9:$D$597,0),MATCH('Resultados Caso II'!$D$4,'Costo SCyD'!$O$2:$S$2,0))+IF($D$6="Sí",INDEX(costos.acceso,MATCH($D47,vel.SAIB,0),MATCH($D$4,years,0)),0)</f>
        <v>25.575937214610278</v>
      </c>
      <c r="G47" s="34">
        <f t="array" ref="G47">INDEX('Costo SCyD'!$O$9:$S$597,MATCH(G$11&amp;$F$44&amp;G$13&amp;$D47,'Costo SCyD'!$A$9:$A$597&amp;'Costo SCyD'!$B$9:$B$597&amp;'Costo SCyD'!$C$9:$C$597&amp;'Costo SCyD'!$D$9:$D$597,0),MATCH('Resultados Caso II'!$D$4,'Costo SCyD'!$O$2:$S$2,0))+IF($D$6="Sí",INDEX(costos.acceso,MATCH($D47,vel.SAIB,0),MATCH($D$4,years,0)),0)</f>
        <v>28.393127515896481</v>
      </c>
      <c r="H47" s="34">
        <f t="array" ref="H47">INDEX('Costo SCyD'!$O$9:$S$597,MATCH(H$11&amp;$F$44&amp;H$13&amp;$D47,'Costo SCyD'!$A$9:$A$597&amp;'Costo SCyD'!$B$9:$B$597&amp;'Costo SCyD'!$C$9:$C$597&amp;'Costo SCyD'!$D$9:$D$597,0),MATCH('Resultados Caso II'!$D$4,'Costo SCyD'!$O$2:$S$2,0))+IF($D$6="Sí",INDEX(costos.acceso,MATCH($D47,vel.SAIB,0),MATCH($D$4,years,0)),0)</f>
        <v>32.552123928810381</v>
      </c>
      <c r="I47" s="34">
        <f t="array" ref="I47">INDEX('Costo SCyD'!$O$9:$S$597,MATCH(I$11&amp;$F$44&amp;I$13&amp;$D47,'Costo SCyD'!$A$9:$A$597&amp;'Costo SCyD'!$B$9:$B$597&amp;'Costo SCyD'!$C$9:$C$597&amp;'Costo SCyD'!$D$9:$D$597,0),MATCH('Resultados Caso II'!$D$4,'Costo SCyD'!$O$2:$S$2,0))+IF($D$6="Sí",INDEX(costos.acceso,MATCH($D47,vel.SAIB,0),MATCH($D$4,years,0)),0)</f>
        <v>36.317830844746595</v>
      </c>
      <c r="K47" s="34">
        <f t="array" ref="K47">INDEX('Costo SCyD'!$O$9:$S$597,MATCH(K$11&amp;$F$44&amp;K$13&amp;$D47,'Costo SCyD'!$A$9:$A$597&amp;'Costo SCyD'!$B$9:$B$597&amp;'Costo SCyD'!$C$9:$C$597&amp;'Costo SCyD'!$D$9:$D$597,0),MATCH('Resultados Caso II'!$D$4,'Costo SCyD'!$O$2:$S$2,0))+IF($D$6="Sí",INDEX(costos.acceso,MATCH($D47,vel.SAIB,0),MATCH($D$4,years,0)),0)</f>
        <v>35.929605465703887</v>
      </c>
      <c r="L47" s="34">
        <f t="array" ref="L47">INDEX('Costo SCyD'!$O$9:$S$597,MATCH(L$11&amp;$F$44&amp;L$13&amp;$D47,'Costo SCyD'!$A$9:$A$597&amp;'Costo SCyD'!$B$9:$B$597&amp;'Costo SCyD'!$C$9:$C$597&amp;'Costo SCyD'!$D$9:$D$597,0),MATCH('Resultados Caso II'!$D$4,'Costo SCyD'!$O$2:$S$2,0))+IF($D$6="Sí",INDEX(costos.acceso,MATCH($D47,vel.SAIB,0),MATCH($D$4,years,0)),0)</f>
        <v>39.887252655625765</v>
      </c>
      <c r="M47" s="34">
        <f t="array" ref="M47">INDEX('Costo SCyD'!$O$9:$S$597,MATCH(M$11&amp;$F$44&amp;M$13&amp;$D47,'Costo SCyD'!$A$9:$A$597&amp;'Costo SCyD'!$B$9:$B$597&amp;'Costo SCyD'!$C$9:$C$597&amp;'Costo SCyD'!$D$9:$D$597,0),MATCH('Resultados Caso II'!$D$4,'Costo SCyD'!$O$2:$S$2,0))+IF($D$6="Sí",INDEX(costos.acceso,MATCH($D47,vel.SAIB,0),MATCH($D$4,years,0)),0)</f>
        <v>45.729896817416702</v>
      </c>
      <c r="N47" s="128">
        <f t="array" ref="N47">INDEX('Costo SCyD'!$O$9:$S$597,MATCH(N$11&amp;$F$44&amp;N$13&amp;$D47,'Costo SCyD'!$A$9:$A$597&amp;'Costo SCyD'!$B$9:$B$597&amp;'Costo SCyD'!$C$9:$C$597&amp;'Costo SCyD'!$D$9:$D$597,0),MATCH('Resultados Caso II'!$D$4,'Costo SCyD'!$O$2:$S$2,0))+IF($D$6="Sí",INDEX(costos.acceso,MATCH($D47,vel.SAIB,0),MATCH($D$4,years,0)),0)</f>
        <v>51.020039761299522</v>
      </c>
      <c r="P47" s="34">
        <f t="array" ref="P47">INDEX('Costo SCyD'!$O$9:$S$597,MATCH(P$11&amp;$F$44&amp;P$13&amp;$D47,'Costo SCyD'!$A$9:$A$597&amp;'Costo SCyD'!$B$9:$B$597&amp;'Costo SCyD'!$C$9:$C$597&amp;'Costo SCyD'!$D$9:$D$597,0),MATCH('Resultados Caso II'!$D$4,'Costo SCyD'!$O$2:$S$2,0))+IF($D$6="Sí",INDEX(costos.acceso,MATCH($D47,vel.SAIB,0),MATCH($D$4,years,0)),0)</f>
        <v>48.009679669913361</v>
      </c>
      <c r="Q47" s="34">
        <f t="array" ref="Q47">INDEX('Costo SCyD'!$O$9:$S$597,MATCH(Q$11&amp;$F$44&amp;Q$13&amp;$D47,'Costo SCyD'!$A$9:$A$597&amp;'Costo SCyD'!$B$9:$B$597&amp;'Costo SCyD'!$C$9:$C$597&amp;'Costo SCyD'!$D$9:$D$597,0),MATCH('Resultados Caso II'!$D$4,'Costo SCyD'!$O$2:$S$2,0))+IF($D$6="Sí",INDEX(costos.acceso,MATCH($D47,vel.SAIB,0),MATCH($D$4,years,0)),0)</f>
        <v>53.297947419361627</v>
      </c>
      <c r="R47" s="34">
        <f t="array" ref="R47">INDEX('Costo SCyD'!$O$9:$S$597,MATCH(R$11&amp;$F$44&amp;R$13&amp;$D47,'Costo SCyD'!$A$9:$A$597&amp;'Costo SCyD'!$B$9:$B$597&amp;'Costo SCyD'!$C$9:$C$597&amp;'Costo SCyD'!$D$9:$D$597,0),MATCH('Resultados Caso II'!$D$4,'Costo SCyD'!$O$2:$S$2,0))+IF($D$6="Sí",INDEX(costos.acceso,MATCH($D47,vel.SAIB,0),MATCH($D$4,years,0)),0)</f>
        <v>61.104976497390972</v>
      </c>
      <c r="S47" s="128">
        <f t="array" ref="S47">INDEX('Costo SCyD'!$O$9:$S$597,MATCH(S$11&amp;$F$44&amp;S$13&amp;$D47,'Costo SCyD'!$A$9:$A$597&amp;'Costo SCyD'!$B$9:$B$597&amp;'Costo SCyD'!$C$9:$C$597&amp;'Costo SCyD'!$D$9:$D$597,0),MATCH('Resultados Caso II'!$D$4,'Costo SCyD'!$O$2:$S$2,0))+IF($D$6="Sí",INDEX(costos.acceso,MATCH($D47,vel.SAIB,0),MATCH($D$4,years,0)),0)</f>
        <v>68.173745131276974</v>
      </c>
    </row>
    <row r="48" spans="3:19">
      <c r="C48" s="10" t="s">
        <v>160</v>
      </c>
      <c r="D48" s="22">
        <v>3</v>
      </c>
      <c r="F48" s="34">
        <f t="array" ref="F48">INDEX('Costo SCyD'!$O$9:$S$597,MATCH(F$11&amp;$F$44&amp;F$13&amp;$D48,'Costo SCyD'!$A$9:$A$597&amp;'Costo SCyD'!$B$9:$B$597&amp;'Costo SCyD'!$C$9:$C$597&amp;'Costo SCyD'!$D$9:$D$597,0),MATCH('Resultados Caso II'!$D$4,'Costo SCyD'!$O$2:$S$2,0))+IF($D$6="Sí",INDEX(costos.acceso,MATCH($D48,vel.SAIB,0),MATCH($D$4,years,0)),0)</f>
        <v>31.149216500991528</v>
      </c>
      <c r="G48" s="34">
        <f t="array" ref="G48">INDEX('Costo SCyD'!$O$9:$S$597,MATCH(G$11&amp;$F$44&amp;G$13&amp;$D48,'Costo SCyD'!$A$9:$A$597&amp;'Costo SCyD'!$B$9:$B$597&amp;'Costo SCyD'!$C$9:$C$597&amp;'Costo SCyD'!$D$9:$D$597,0),MATCH('Resultados Caso II'!$D$4,'Costo SCyD'!$O$2:$S$2,0))+IF($D$6="Sí",INDEX(costos.acceso,MATCH($D48,vel.SAIB,0),MATCH($D$4,years,0)),0)</f>
        <v>34.58030369372706</v>
      </c>
      <c r="H48" s="34">
        <f t="array" ref="H48">INDEX('Costo SCyD'!$O$9:$S$597,MATCH(H$11&amp;$F$44&amp;H$13&amp;$D48,'Costo SCyD'!$A$9:$A$597&amp;'Costo SCyD'!$B$9:$B$597&amp;'Costo SCyD'!$C$9:$C$597&amp;'Costo SCyD'!$D$9:$D$597,0),MATCH('Resultados Caso II'!$D$4,'Costo SCyD'!$O$2:$S$2,0))+IF($D$6="Sí",INDEX(costos.acceso,MATCH($D48,vel.SAIB,0),MATCH($D$4,years,0)),0)</f>
        <v>39.645591374316808</v>
      </c>
      <c r="I48" s="34">
        <f t="array" ref="I48">INDEX('Costo SCyD'!$O$9:$S$597,MATCH(I$11&amp;$F$44&amp;I$13&amp;$D48,'Costo SCyD'!$A$9:$A$597&amp;'Costo SCyD'!$B$9:$B$597&amp;'Costo SCyD'!$C$9:$C$597&amp;'Costo SCyD'!$D$9:$D$597,0),MATCH('Resultados Caso II'!$D$4,'Costo SCyD'!$O$2:$S$2,0))+IF($D$6="Sí",INDEX(costos.acceso,MATCH($D48,vel.SAIB,0),MATCH($D$4,years,0)),0)</f>
        <v>44.231887431407969</v>
      </c>
      <c r="K48" s="34">
        <f t="array" ref="K48">INDEX('Costo SCyD'!$O$9:$S$597,MATCH(K$11&amp;$F$44&amp;K$13&amp;$D48,'Costo SCyD'!$A$9:$A$597&amp;'Costo SCyD'!$B$9:$B$597&amp;'Costo SCyD'!$C$9:$C$597&amp;'Costo SCyD'!$D$9:$D$597,0),MATCH('Resultados Caso II'!$D$4,'Costo SCyD'!$O$2:$S$2,0))+IF($D$6="Sí",INDEX(costos.acceso,MATCH($D48,vel.SAIB,0),MATCH($D$4,years,0)),0)</f>
        <v>43.759063453091635</v>
      </c>
      <c r="L48" s="34">
        <f t="array" ref="L48">INDEX('Costo SCyD'!$O$9:$S$597,MATCH(L$11&amp;$F$44&amp;L$13&amp;$D48,'Costo SCyD'!$A$9:$A$597&amp;'Costo SCyD'!$B$9:$B$597&amp;'Costo SCyD'!$C$9:$C$597&amp;'Costo SCyD'!$D$9:$D$597,0),MATCH('Resultados Caso II'!$D$4,'Costo SCyD'!$O$2:$S$2,0))+IF($D$6="Sí",INDEX(costos.acceso,MATCH($D48,vel.SAIB,0),MATCH($D$4,years,0)),0)</f>
        <v>48.579125690458824</v>
      </c>
      <c r="M48" s="34">
        <f t="array" ref="M48">INDEX('Costo SCyD'!$O$9:$S$597,MATCH(M$11&amp;$F$44&amp;M$13&amp;$D48,'Costo SCyD'!$A$9:$A$597&amp;'Costo SCyD'!$B$9:$B$597&amp;'Costo SCyD'!$C$9:$C$597&amp;'Costo SCyD'!$D$9:$D$597,0),MATCH('Resultados Caso II'!$D$4,'Costo SCyD'!$O$2:$S$2,0))+IF($D$6="Sí",INDEX(costos.acceso,MATCH($D48,vel.SAIB,0),MATCH($D$4,years,0)),0)</f>
        <v>55.694946565633479</v>
      </c>
      <c r="N48" s="34">
        <f t="array" ref="N48">INDEX('Costo SCyD'!$O$9:$S$597,MATCH(N$11&amp;$F$44&amp;N$13&amp;$D48,'Costo SCyD'!$A$9:$A$597&amp;'Costo SCyD'!$B$9:$B$597&amp;'Costo SCyD'!$C$9:$C$597&amp;'Costo SCyD'!$D$9:$D$597,0),MATCH('Resultados Caso II'!$D$4,'Costo SCyD'!$O$2:$S$2,0))+IF($D$6="Sí",INDEX(costos.acceso,MATCH($D48,vel.SAIB,0),MATCH($D$4,years,0)),0)</f>
        <v>62.137870103390121</v>
      </c>
      <c r="P48" s="34">
        <f t="array" ref="P48">INDEX('Costo SCyD'!$O$9:$S$597,MATCH(P$11&amp;$F$44&amp;P$13&amp;$D48,'Costo SCyD'!$A$9:$A$597&amp;'Costo SCyD'!$B$9:$B$597&amp;'Costo SCyD'!$C$9:$C$597&amp;'Costo SCyD'!$D$9:$D$597,0),MATCH('Resultados Caso II'!$D$4,'Costo SCyD'!$O$2:$S$2,0))+IF($D$6="Sí",INDEX(costos.acceso,MATCH($D48,vel.SAIB,0),MATCH($D$4,years,0)),0)</f>
        <v>58.471519289119058</v>
      </c>
      <c r="Q48" s="34">
        <f t="array" ref="Q48">INDEX('Costo SCyD'!$O$9:$S$597,MATCH(Q$11&amp;$F$44&amp;Q$13&amp;$D48,'Costo SCyD'!$A$9:$A$597&amp;'Costo SCyD'!$B$9:$B$597&amp;'Costo SCyD'!$C$9:$C$597&amp;'Costo SCyD'!$D$9:$D$597,0),MATCH('Resultados Caso II'!$D$4,'Costo SCyD'!$O$2:$S$2,0))+IF($D$6="Sí",INDEX(costos.acceso,MATCH($D48,vel.SAIB,0),MATCH($D$4,years,0)),0)</f>
        <v>64.912159006856385</v>
      </c>
      <c r="R48" s="34">
        <f t="array" ref="R48">INDEX('Costo SCyD'!$O$9:$S$597,MATCH(R$11&amp;$F$44&amp;R$13&amp;$D48,'Costo SCyD'!$A$9:$A$597&amp;'Costo SCyD'!$B$9:$B$597&amp;'Costo SCyD'!$C$9:$C$597&amp;'Costo SCyD'!$D$9:$D$597,0),MATCH('Resultados Caso II'!$D$4,'Costo SCyD'!$O$2:$S$2,0))+IF($D$6="Sí",INDEX(costos.acceso,MATCH($D48,vel.SAIB,0),MATCH($D$4,years,0)),0)</f>
        <v>74.42042597437748</v>
      </c>
      <c r="S48" s="34">
        <f t="array" ref="S48">INDEX('Costo SCyD'!$O$9:$S$597,MATCH(S$11&amp;$F$44&amp;S$13&amp;$D48,'Costo SCyD'!$A$9:$A$597&amp;'Costo SCyD'!$B$9:$B$597&amp;'Costo SCyD'!$C$9:$C$597&amp;'Costo SCyD'!$D$9:$D$597,0),MATCH('Resultados Caso II'!$D$4,'Costo SCyD'!$O$2:$S$2,0))+IF($D$6="Sí",INDEX(costos.acceso,MATCH($D48,vel.SAIB,0),MATCH($D$4,years,0)),0)</f>
        <v>83.029557390549058</v>
      </c>
    </row>
    <row r="49" spans="3:19">
      <c r="C49" s="10" t="str">
        <f t="shared" ref="C49:C69" si="1">+D49&amp;" Mbps"</f>
        <v>5 Mbps</v>
      </c>
      <c r="D49" s="22">
        <v>5</v>
      </c>
      <c r="F49" s="34">
        <f t="array" ref="F49">INDEX('Costo SCyD'!$O$9:$S$597,MATCH(F$11&amp;$F$44&amp;F$13&amp;$D49,'Costo SCyD'!$A$9:$A$597&amp;'Costo SCyD'!$B$9:$B$597&amp;'Costo SCyD'!$C$9:$C$597&amp;'Costo SCyD'!$D$9:$D$597,0),MATCH('Resultados Caso II'!$D$4,'Costo SCyD'!$O$2:$S$2,0))+IF($D$6="Sí",INDEX(costos.acceso,MATCH($D49,vel.SAIB,0),MATCH($D$4,years,0)),0)</f>
        <v>39.930981877231623</v>
      </c>
      <c r="G49" s="34">
        <f t="array" ref="G49">INDEX('Costo SCyD'!$O$9:$S$597,MATCH(G$11&amp;$F$44&amp;G$13&amp;$D49,'Costo SCyD'!$A$9:$A$597&amp;'Costo SCyD'!$B$9:$B$597&amp;'Costo SCyD'!$C$9:$C$597&amp;'Costo SCyD'!$D$9:$D$597,0),MATCH('Resultados Caso II'!$D$4,'Costo SCyD'!$O$2:$S$2,0))+IF($D$6="Sí",INDEX(costos.acceso,MATCH($D49,vel.SAIB,0),MATCH($D$4,years,0)),0)</f>
        <v>44.32938080671876</v>
      </c>
      <c r="H49" s="34">
        <f t="array" ref="H49">INDEX('Costo SCyD'!$O$9:$S$597,MATCH(H$11&amp;$F$44&amp;H$13&amp;$D49,'Costo SCyD'!$A$9:$A$597&amp;'Costo SCyD'!$B$9:$B$597&amp;'Costo SCyD'!$C$9:$C$597&amp;'Costo SCyD'!$D$9:$D$597,0),MATCH('Resultados Caso II'!$D$4,'Costo SCyD'!$O$2:$S$2,0))+IF($D$6="Sí",INDEX(costos.acceso,MATCH($D49,vel.SAIB,0),MATCH($D$4,years,0)),0)</f>
        <v>50.822703377774616</v>
      </c>
      <c r="I49" s="34">
        <f t="array" ref="I49">INDEX('Costo SCyD'!$O$9:$S$597,MATCH(I$11&amp;$F$44&amp;I$13&amp;$D49,'Costo SCyD'!$A$9:$A$597&amp;'Costo SCyD'!$B$9:$B$597&amp;'Costo SCyD'!$C$9:$C$597&amp;'Costo SCyD'!$D$9:$D$597,0),MATCH('Resultados Caso II'!$D$4,'Costo SCyD'!$O$2:$S$2,0))+IF($D$6="Sí",INDEX(costos.acceso,MATCH($D49,vel.SAIB,0),MATCH($D$4,years,0)),0)</f>
        <v>56.701994265668908</v>
      </c>
      <c r="K49" s="34">
        <f t="array" ref="K49">INDEX('Costo SCyD'!$O$9:$S$597,MATCH(K$11&amp;$F$44&amp;K$13&amp;$D49,'Costo SCyD'!$A$9:$A$597&amp;'Costo SCyD'!$B$9:$B$597&amp;'Costo SCyD'!$C$9:$C$597&amp;'Costo SCyD'!$D$9:$D$597,0),MATCH('Resultados Caso II'!$D$4,'Costo SCyD'!$O$2:$S$2,0))+IF($D$6="Sí",INDEX(costos.acceso,MATCH($D49,vel.SAIB,0),MATCH($D$4,years,0)),0)</f>
        <v>56.095869045515485</v>
      </c>
      <c r="L49" s="34">
        <f t="array" ref="L49">INDEX('Costo SCyD'!$O$9:$S$597,MATCH(L$11&amp;$F$44&amp;L$13&amp;$D49,'Costo SCyD'!$A$9:$A$597&amp;'Costo SCyD'!$B$9:$B$597&amp;'Costo SCyD'!$C$9:$C$597&amp;'Costo SCyD'!$D$9:$D$597,0),MATCH('Resultados Caso II'!$D$4,'Costo SCyD'!$O$2:$S$2,0))+IF($D$6="Sí",INDEX(costos.acceso,MATCH($D49,vel.SAIB,0),MATCH($D$4,years,0)),0)</f>
        <v>62.274830813022902</v>
      </c>
      <c r="M49" s="34">
        <f t="array" ref="M49">INDEX('Costo SCyD'!$O$9:$S$597,MATCH(M$11&amp;$F$44&amp;M$13&amp;$D49,'Costo SCyD'!$A$9:$A$597&amp;'Costo SCyD'!$B$9:$B$597&amp;'Costo SCyD'!$C$9:$C$597&amp;'Costo SCyD'!$D$9:$D$597,0),MATCH('Resultados Caso II'!$D$4,'Costo SCyD'!$O$2:$S$2,0))+IF($D$6="Sí",INDEX(costos.acceso,MATCH($D49,vel.SAIB,0),MATCH($D$4,years,0)),0)</f>
        <v>71.396784631642404</v>
      </c>
      <c r="N49" s="34">
        <f t="array" ref="N49">INDEX('Costo SCyD'!$O$9:$S$597,MATCH(N$11&amp;$F$44&amp;N$13&amp;$D49,'Costo SCyD'!$A$9:$A$597&amp;'Costo SCyD'!$B$9:$B$597&amp;'Costo SCyD'!$C$9:$C$597&amp;'Costo SCyD'!$D$9:$D$597,0),MATCH('Resultados Caso II'!$D$4,'Costo SCyD'!$O$2:$S$2,0))+IF($D$6="Sí",INDEX(costos.acceso,MATCH($D49,vel.SAIB,0),MATCH($D$4,years,0)),0)</f>
        <v>79.656134044631997</v>
      </c>
      <c r="P49" s="34">
        <f t="array" ref="P49">INDEX('Costo SCyD'!$O$9:$S$597,MATCH(P$11&amp;$F$44&amp;P$13&amp;$D49,'Costo SCyD'!$A$9:$A$597&amp;'Costo SCyD'!$B$9:$B$597&amp;'Costo SCyD'!$C$9:$C$597&amp;'Costo SCyD'!$D$9:$D$597,0),MATCH('Resultados Caso II'!$D$4,'Costo SCyD'!$O$2:$S$2,0))+IF($D$6="Sí",INDEX(costos.acceso,MATCH($D49,vel.SAIB,0),MATCH($D$4,years,0)),0)</f>
        <v>74.956144627062812</v>
      </c>
      <c r="Q49" s="34">
        <f t="array" ref="Q49">INDEX('Costo SCyD'!$O$9:$S$597,MATCH(Q$11&amp;$F$44&amp;Q$13&amp;$D49,'Costo SCyD'!$A$9:$A$597&amp;'Costo SCyD'!$B$9:$B$597&amp;'Costo SCyD'!$C$9:$C$597&amp;'Costo SCyD'!$D$9:$D$597,0),MATCH('Resultados Caso II'!$D$4,'Costo SCyD'!$O$2:$S$2,0))+IF($D$6="Sí",INDEX(costos.acceso,MATCH($D49,vel.SAIB,0),MATCH($D$4,years,0)),0)</f>
        <v>83.212566352423423</v>
      </c>
      <c r="R49" s="34">
        <f t="array" ref="R49">INDEX('Costo SCyD'!$O$9:$S$597,MATCH(R$11&amp;$F$44&amp;R$13&amp;$D49,'Costo SCyD'!$A$9:$A$597&amp;'Costo SCyD'!$B$9:$B$597&amp;'Costo SCyD'!$C$9:$C$597&amp;'Costo SCyD'!$D$9:$D$597,0),MATCH('Resultados Caso II'!$D$4,'Costo SCyD'!$O$2:$S$2,0))+IF($D$6="Sí",INDEX(costos.acceso,MATCH($D49,vel.SAIB,0),MATCH($D$4,years,0)),0)</f>
        <v>95.401458357199175</v>
      </c>
      <c r="S49" s="34">
        <f t="array" ref="S49">INDEX('Costo SCyD'!$O$9:$S$597,MATCH(S$11&amp;$F$44&amp;S$13&amp;$D49,'Costo SCyD'!$A$9:$A$597&amp;'Costo SCyD'!$B$9:$B$597&amp;'Costo SCyD'!$C$9:$C$597&amp;'Costo SCyD'!$D$9:$D$597,0),MATCH('Resultados Caso II'!$D$4,'Costo SCyD'!$O$2:$S$2,0))+IF($D$6="Sí",INDEX(costos.acceso,MATCH($D49,vel.SAIB,0),MATCH($D$4,years,0)),0)</f>
        <v>106.43772537042921</v>
      </c>
    </row>
    <row r="50" spans="3:19">
      <c r="C50" s="10" t="str">
        <f t="shared" si="1"/>
        <v>10 Mbps</v>
      </c>
      <c r="D50" s="22">
        <v>10</v>
      </c>
      <c r="F50" s="34">
        <f t="array" ref="F50">INDEX('Costo SCyD'!$O$9:$S$597,MATCH(F$11&amp;$F$44&amp;F$13&amp;$D50,'Costo SCyD'!$A$9:$A$597&amp;'Costo SCyD'!$B$9:$B$597&amp;'Costo SCyD'!$C$9:$C$597&amp;'Costo SCyD'!$D$9:$D$597,0),MATCH('Resultados Caso II'!$D$4,'Costo SCyD'!$O$2:$S$2,0))+IF($D$6="Sí",INDEX(costos.acceso,MATCH($D50,vel.SAIB,0),MATCH($D$4,years,0)),0)</f>
        <v>55.933342537682989</v>
      </c>
      <c r="G50" s="34">
        <f t="array" ref="G50">INDEX('Costo SCyD'!$O$9:$S$597,MATCH(G$11&amp;$F$44&amp;G$13&amp;$D50,'Costo SCyD'!$A$9:$A$597&amp;'Costo SCyD'!$B$9:$B$597&amp;'Costo SCyD'!$C$9:$C$597&amp;'Costo SCyD'!$D$9:$D$597,0),MATCH('Resultados Caso II'!$D$4,'Costo SCyD'!$O$2:$S$2,0))+IF($D$6="Sí",INDEX(costos.acceso,MATCH($D50,vel.SAIB,0),MATCH($D$4,years,0)),0)</f>
        <v>62.094402005160283</v>
      </c>
      <c r="H50" s="34">
        <f t="array" ref="H50">INDEX('Costo SCyD'!$O$9:$S$597,MATCH(H$11&amp;$F$44&amp;H$13&amp;$D50,'Costo SCyD'!$A$9:$A$597&amp;'Costo SCyD'!$B$9:$B$597&amp;'Costo SCyD'!$C$9:$C$597&amp;'Costo SCyD'!$D$9:$D$597,0),MATCH('Resultados Caso II'!$D$4,'Costo SCyD'!$O$2:$S$2,0))+IF($D$6="Sí",INDEX(costos.acceso,MATCH($D50,vel.SAIB,0),MATCH($D$4,years,0)),0)</f>
        <v>71.189926795689559</v>
      </c>
      <c r="I50" s="34">
        <f t="array" ref="I50">INDEX('Costo SCyD'!$O$9:$S$597,MATCH(I$11&amp;$F$44&amp;I$13&amp;$D50,'Costo SCyD'!$A$9:$A$597&amp;'Costo SCyD'!$B$9:$B$597&amp;'Costo SCyD'!$C$9:$C$597&amp;'Costo SCyD'!$D$9:$D$597,0),MATCH('Resultados Caso II'!$D$4,'Costo SCyD'!$O$2:$S$2,0))+IF($D$6="Sí",INDEX(costos.acceso,MATCH($D50,vel.SAIB,0),MATCH($D$4,years,0)),0)</f>
        <v>79.425346403509849</v>
      </c>
      <c r="K50" s="34">
        <f t="array" ref="K50">INDEX('Costo SCyD'!$O$9:$S$597,MATCH(K$11&amp;$F$44&amp;K$13&amp;$D50,'Costo SCyD'!$A$9:$A$597&amp;'Costo SCyD'!$B$9:$B$597&amp;'Costo SCyD'!$C$9:$C$597&amp;'Costo SCyD'!$D$9:$D$597,0),MATCH('Resultados Caso II'!$D$4,'Costo SCyD'!$O$2:$S$2,0))+IF($D$6="Sí",INDEX(costos.acceso,MATCH($D50,vel.SAIB,0),MATCH($D$4,years,0)),0)</f>
        <v>78.576316202754853</v>
      </c>
      <c r="L50" s="34">
        <f t="array" ref="L50">INDEX('Costo SCyD'!$O$9:$S$597,MATCH(L$11&amp;$F$44&amp;L$13&amp;$D50,'Costo SCyD'!$A$9:$A$597&amp;'Costo SCyD'!$B$9:$B$597&amp;'Costo SCyD'!$C$9:$C$597&amp;'Costo SCyD'!$D$9:$D$597,0),MATCH('Resultados Caso II'!$D$4,'Costo SCyD'!$O$2:$S$2,0))+IF($D$6="Sí",INDEX(costos.acceso,MATCH($D50,vel.SAIB,0),MATCH($D$4,years,0)),0)</f>
        <v>87.231499942834745</v>
      </c>
      <c r="M50" s="34">
        <f t="array" ref="M50">INDEX('Costo SCyD'!$O$9:$S$597,MATCH(M$11&amp;$F$44&amp;M$13&amp;$D50,'Costo SCyD'!$A$9:$A$597&amp;'Costo SCyD'!$B$9:$B$597&amp;'Costo SCyD'!$C$9:$C$597&amp;'Costo SCyD'!$D$9:$D$597,0),MATCH('Resultados Caso II'!$D$4,'Costo SCyD'!$O$2:$S$2,0))+IF($D$6="Sí",INDEX(costos.acceso,MATCH($D50,vel.SAIB,0),MATCH($D$4,years,0)),0)</f>
        <v>100.00908124845985</v>
      </c>
      <c r="N50" s="34">
        <f t="array" ref="N50">INDEX('Costo SCyD'!$O$9:$S$597,MATCH(N$11&amp;$F$44&amp;N$13&amp;$D50,'Costo SCyD'!$A$9:$A$597&amp;'Costo SCyD'!$B$9:$B$597&amp;'Costo SCyD'!$C$9:$C$597&amp;'Costo SCyD'!$D$9:$D$597,0),MATCH('Resultados Caso II'!$D$4,'Costo SCyD'!$O$2:$S$2,0))+IF($D$6="Sí",INDEX(costos.acceso,MATCH($D50,vel.SAIB,0),MATCH($D$4,years,0)),0)</f>
        <v>111.5783690079119</v>
      </c>
      <c r="P50" s="34">
        <f t="array" ref="P50">INDEX('Costo SCyD'!$O$9:$S$597,MATCH(P$11&amp;$F$44&amp;P$13&amp;$D50,'Costo SCyD'!$A$9:$A$597&amp;'Costo SCyD'!$B$9:$B$597&amp;'Costo SCyD'!$C$9:$C$597&amp;'Costo SCyD'!$D$9:$D$597,0),MATCH('Resultados Caso II'!$D$4,'Costo SCyD'!$O$2:$S$2,0))+IF($D$6="Sí",INDEX(costos.acceso,MATCH($D50,vel.SAIB,0),MATCH($D$4,years,0)),0)</f>
        <v>104.99485651566643</v>
      </c>
      <c r="Q50" s="34">
        <f t="array" ref="Q50">INDEX('Costo SCyD'!$O$9:$S$597,MATCH(Q$11&amp;$F$44&amp;Q$13&amp;$D50,'Costo SCyD'!$A$9:$A$597&amp;'Costo SCyD'!$B$9:$B$597&amp;'Costo SCyD'!$C$9:$C$597&amp;'Costo SCyD'!$D$9:$D$597,0),MATCH('Resultados Caso II'!$D$4,'Costo SCyD'!$O$2:$S$2,0))+IF($D$6="Sí",INDEX(costos.acceso,MATCH($D50,vel.SAIB,0),MATCH($D$4,years,0)),0)</f>
        <v>116.56004331522978</v>
      </c>
      <c r="R50" s="34">
        <f t="array" ref="R50">INDEX('Costo SCyD'!$O$9:$S$597,MATCH(R$11&amp;$F$44&amp;R$13&amp;$D50,'Costo SCyD'!$A$9:$A$597&amp;'Costo SCyD'!$B$9:$B$597&amp;'Costo SCyD'!$C$9:$C$597&amp;'Costo SCyD'!$D$9:$D$597,0),MATCH('Resultados Caso II'!$D$4,'Costo SCyD'!$O$2:$S$2,0))+IF($D$6="Sí",INDEX(costos.acceso,MATCH($D50,vel.SAIB,0),MATCH($D$4,years,0)),0)</f>
        <v>133.63363979612888</v>
      </c>
      <c r="S50" s="34">
        <f t="array" ref="S50">INDEX('Costo SCyD'!$O$9:$S$597,MATCH(S$11&amp;$F$44&amp;S$13&amp;$D50,'Costo SCyD'!$A$9:$A$597&amp;'Costo SCyD'!$B$9:$B$597&amp;'Costo SCyD'!$C$9:$C$597&amp;'Costo SCyD'!$D$9:$D$597,0),MATCH('Resultados Caso II'!$D$4,'Costo SCyD'!$O$2:$S$2,0))+IF($D$6="Sí",INDEX(costos.acceso,MATCH($D50,vel.SAIB,0),MATCH($D$4,years,0)),0)</f>
        <v>149.09269625224633</v>
      </c>
    </row>
    <row r="51" spans="3:19">
      <c r="C51" s="10" t="str">
        <f t="shared" si="1"/>
        <v>15 Mbps</v>
      </c>
      <c r="D51" s="22">
        <v>15</v>
      </c>
      <c r="F51" s="34">
        <f t="array" ref="F51">INDEX('Costo SCyD'!$O$9:$S$597,MATCH(F$11&amp;$F$44&amp;F$13&amp;$D51,'Costo SCyD'!$A$9:$A$597&amp;'Costo SCyD'!$B$9:$B$597&amp;'Costo SCyD'!$C$9:$C$597&amp;'Costo SCyD'!$D$9:$D$597,0),MATCH('Resultados Caso II'!$D$4,'Costo SCyD'!$O$2:$S$2,0))+IF($D$6="Sí",INDEX(costos.acceso,MATCH($D51,vel.SAIB,0),MATCH($D$4,years,0)),0)</f>
        <v>68.121835837754873</v>
      </c>
      <c r="G51" s="34">
        <f t="array" ref="G51">INDEX('Costo SCyD'!$O$9:$S$597,MATCH(G$11&amp;$F$44&amp;G$13&amp;$D51,'Costo SCyD'!$A$9:$A$597&amp;'Costo SCyD'!$B$9:$B$597&amp;'Costo SCyD'!$C$9:$C$597&amp;'Costo SCyD'!$D$9:$D$597,0),MATCH('Resultados Caso II'!$D$4,'Costo SCyD'!$O$2:$S$2,0))+IF($D$6="Sí",INDEX(costos.acceso,MATCH($D51,vel.SAIB,0),MATCH($D$4,years,0)),0)</f>
        <v>75.625458231631555</v>
      </c>
      <c r="H51" s="34">
        <f t="array" ref="H51">INDEX('Costo SCyD'!$O$9:$S$597,MATCH(H$11&amp;$F$44&amp;H$13&amp;$D51,'Costo SCyD'!$A$9:$A$597&amp;'Costo SCyD'!$B$9:$B$597&amp;'Costo SCyD'!$C$9:$C$597&amp;'Costo SCyD'!$D$9:$D$597,0),MATCH('Resultados Caso II'!$D$4,'Costo SCyD'!$O$2:$S$2,0))+IF($D$6="Sí",INDEX(costos.acceso,MATCH($D51,vel.SAIB,0),MATCH($D$4,years,0)),0)</f>
        <v>86.702998362926778</v>
      </c>
      <c r="I51" s="34">
        <f t="array" ref="I51">INDEX('Costo SCyD'!$O$9:$S$597,MATCH(I$11&amp;$F$44&amp;I$13&amp;$D51,'Costo SCyD'!$A$9:$A$597&amp;'Costo SCyD'!$B$9:$B$597&amp;'Costo SCyD'!$C$9:$C$597&amp;'Costo SCyD'!$D$9:$D$597,0),MATCH('Resultados Caso II'!$D$4,'Costo SCyD'!$O$2:$S$2,0))+IF($D$6="Sí",INDEX(costos.acceso,MATCH($D51,vel.SAIB,0),MATCH($D$4,years,0)),0)</f>
        <v>96.733006889611914</v>
      </c>
      <c r="K51" s="34">
        <f t="array" ref="K51">INDEX('Costo SCyD'!$O$9:$S$597,MATCH(K$11&amp;$F$44&amp;K$13&amp;$D51,'Costo SCyD'!$A$9:$A$597&amp;'Costo SCyD'!$B$9:$B$597&amp;'Costo SCyD'!$C$9:$C$597&amp;'Costo SCyD'!$D$9:$D$597,0),MATCH('Resultados Caso II'!$D$4,'Costo SCyD'!$O$2:$S$2,0))+IF($D$6="Sí",INDEX(costos.acceso,MATCH($D51,vel.SAIB,0),MATCH($D$4,years,0)),0)</f>
        <v>95.698963627881923</v>
      </c>
      <c r="L51" s="34">
        <f t="array" ref="L51">INDEX('Costo SCyD'!$O$9:$S$597,MATCH(L$11&amp;$F$44&amp;L$13&amp;$D51,'Costo SCyD'!$A$9:$A$597&amp;'Costo SCyD'!$B$9:$B$597&amp;'Costo SCyD'!$C$9:$C$597&amp;'Costo SCyD'!$D$9:$D$597,0),MATCH('Resultados Caso II'!$D$4,'Costo SCyD'!$O$2:$S$2,0))+IF($D$6="Sí",INDEX(costos.acceso,MATCH($D51,vel.SAIB,0),MATCH($D$4,years,0)),0)</f>
        <v>106.24020752887176</v>
      </c>
      <c r="M51" s="34">
        <f t="array" ref="M51">INDEX('Costo SCyD'!$O$9:$S$597,MATCH(M$11&amp;$F$44&amp;M$13&amp;$D51,'Costo SCyD'!$A$9:$A$597&amp;'Costo SCyD'!$B$9:$B$597&amp;'Costo SCyD'!$C$9:$C$597&amp;'Costo SCyD'!$D$9:$D$597,0),MATCH('Resultados Caso II'!$D$4,'Costo SCyD'!$O$2:$S$2,0))+IF($D$6="Sí",INDEX(costos.acceso,MATCH($D51,vel.SAIB,0),MATCH($D$4,years,0)),0)</f>
        <v>121.80216496989075</v>
      </c>
      <c r="N51" s="34">
        <f t="array" ref="N51">INDEX('Costo SCyD'!$O$9:$S$597,MATCH(N$11&amp;$F$44&amp;N$13&amp;$D51,'Costo SCyD'!$A$9:$A$597&amp;'Costo SCyD'!$B$9:$B$597&amp;'Costo SCyD'!$C$9:$C$597&amp;'Costo SCyD'!$D$9:$D$597,0),MATCH('Resultados Caso II'!$D$4,'Costo SCyD'!$O$2:$S$2,0))+IF($D$6="Sí",INDEX(costos.acceso,MATCH($D51,vel.SAIB,0),MATCH($D$4,years,0)),0)</f>
        <v>135.89252835159229</v>
      </c>
      <c r="P51" s="34">
        <f t="array" ref="P51">INDEX('Costo SCyD'!$O$9:$S$597,MATCH(P$11&amp;$F$44&amp;P$13&amp;$D51,'Costo SCyD'!$A$9:$A$597&amp;'Costo SCyD'!$B$9:$B$597&amp;'Costo SCyD'!$C$9:$C$597&amp;'Costo SCyD'!$D$9:$D$597,0),MATCH('Resultados Caso II'!$D$4,'Costo SCyD'!$O$2:$S$2,0))+IF($D$6="Sí",INDEX(costos.acceso,MATCH($D51,vel.SAIB,0),MATCH($D$4,years,0)),0)</f>
        <v>127.87439575151738</v>
      </c>
      <c r="Q51" s="34">
        <f t="array" ref="Q51">INDEX('Costo SCyD'!$O$9:$S$597,MATCH(Q$11&amp;$F$44&amp;Q$13&amp;$D51,'Costo SCyD'!$A$9:$A$597&amp;'Costo SCyD'!$B$9:$B$597&amp;'Costo SCyD'!$C$9:$C$597&amp;'Costo SCyD'!$D$9:$D$597,0),MATCH('Resultados Caso II'!$D$4,'Costo SCyD'!$O$2:$S$2,0))+IF($D$6="Sí",INDEX(costos.acceso,MATCH($D51,vel.SAIB,0),MATCH($D$4,years,0)),0)</f>
        <v>141.95976452886239</v>
      </c>
      <c r="R51" s="34">
        <f t="array" ref="R51">INDEX('Costo SCyD'!$O$9:$S$597,MATCH(R$11&amp;$F$44&amp;R$13&amp;$D51,'Costo SCyD'!$A$9:$A$597&amp;'Costo SCyD'!$B$9:$B$597&amp;'Costo SCyD'!$C$9:$C$597&amp;'Costo SCyD'!$D$9:$D$597,0),MATCH('Resultados Caso II'!$D$4,'Costo SCyD'!$O$2:$S$2,0))+IF($D$6="Sí",INDEX(costos.acceso,MATCH($D51,vel.SAIB,0),MATCH($D$4,years,0)),0)</f>
        <v>162.75388631495616</v>
      </c>
      <c r="S51" s="34">
        <f t="array" ref="S51">INDEX('Costo SCyD'!$O$9:$S$597,MATCH(S$11&amp;$F$44&amp;S$13&amp;$D51,'Costo SCyD'!$A$9:$A$597&amp;'Costo SCyD'!$B$9:$B$597&amp;'Costo SCyD'!$C$9:$C$597&amp;'Costo SCyD'!$D$9:$D$597,0),MATCH('Resultados Caso II'!$D$4,'Costo SCyD'!$O$2:$S$2,0))+IF($D$6="Sí",INDEX(costos.acceso,MATCH($D51,vel.SAIB,0),MATCH($D$4,years,0)),0)</f>
        <v>181.58164196715464</v>
      </c>
    </row>
    <row r="52" spans="3:19">
      <c r="C52" s="10" t="str">
        <f t="shared" si="1"/>
        <v>20 Mbps</v>
      </c>
      <c r="D52" s="22">
        <v>20</v>
      </c>
      <c r="F52" s="34">
        <f t="array" ref="F52">INDEX('Costo SCyD'!$O$9:$S$597,MATCH(F$11&amp;$F$44&amp;F$13&amp;$D52,'Costo SCyD'!$A$9:$A$597&amp;'Costo SCyD'!$B$9:$B$597&amp;'Costo SCyD'!$C$9:$C$597&amp;'Costo SCyD'!$D$9:$D$597,0),MATCH('Resultados Caso II'!$D$4,'Costo SCyD'!$O$2:$S$2,0))+IF($D$6="Sí",INDEX(costos.acceso,MATCH($D52,vel.SAIB,0),MATCH($D$4,years,0)),0)</f>
        <v>78.348657116835142</v>
      </c>
      <c r="G52" s="34">
        <f t="array" ref="G52">INDEX('Costo SCyD'!$O$9:$S$597,MATCH(G$11&amp;$F$44&amp;G$13&amp;$D52,'Costo SCyD'!$A$9:$A$597&amp;'Costo SCyD'!$B$9:$B$597&amp;'Costo SCyD'!$C$9:$C$597&amp;'Costo SCyD'!$D$9:$D$597,0),MATCH('Resultados Caso II'!$D$4,'Costo SCyD'!$O$2:$S$2,0))+IF($D$6="Sí",INDEX(costos.acceso,MATCH($D52,vel.SAIB,0),MATCH($D$4,years,0)),0)</f>
        <v>86.978764201327749</v>
      </c>
      <c r="H52" s="34">
        <f t="array" ref="H52">INDEX('Costo SCyD'!$O$9:$S$597,MATCH(H$11&amp;$F$44&amp;H$13&amp;$D52,'Costo SCyD'!$A$9:$A$597&amp;'Costo SCyD'!$B$9:$B$597&amp;'Costo SCyD'!$C$9:$C$597&amp;'Costo SCyD'!$D$9:$D$597,0),MATCH('Resultados Caso II'!$D$4,'Costo SCyD'!$O$2:$S$2,0))+IF($D$6="Sí",INDEX(costos.acceso,MATCH($D52,vel.SAIB,0),MATCH($D$4,years,0)),0)</f>
        <v>99.719325032834462</v>
      </c>
      <c r="I52" s="34">
        <f t="array" ref="I52">INDEX('Costo SCyD'!$O$9:$S$597,MATCH(I$11&amp;$F$44&amp;I$13&amp;$D52,'Costo SCyD'!$A$9:$A$597&amp;'Costo SCyD'!$B$9:$B$597&amp;'Costo SCyD'!$C$9:$C$597&amp;'Costo SCyD'!$D$9:$D$597,0),MATCH('Resultados Caso II'!$D$4,'Costo SCyD'!$O$2:$S$2,0))+IF($D$6="Sí",INDEX(costos.acceso,MATCH($D52,vel.SAIB,0),MATCH($D$4,years,0)),0)</f>
        <v>111.2550931059059</v>
      </c>
      <c r="K52" s="34">
        <f t="array" ref="K52">INDEX('Costo SCyD'!$O$9:$S$597,MATCH(K$11&amp;$F$44&amp;K$13&amp;$D52,'Costo SCyD'!$A$9:$A$597&amp;'Costo SCyD'!$B$9:$B$597&amp;'Costo SCyD'!$C$9:$C$597&amp;'Costo SCyD'!$D$9:$D$597,0),MATCH('Resultados Caso II'!$D$4,'Costo SCyD'!$O$2:$S$2,0))+IF($D$6="Sí",INDEX(costos.acceso,MATCH($D52,vel.SAIB,0),MATCH($D$4,years,0)),0)</f>
        <v>110.06581363389913</v>
      </c>
      <c r="L52" s="34">
        <f t="array" ref="L52">INDEX('Costo SCyD'!$O$9:$S$597,MATCH(L$11&amp;$F$44&amp;L$13&amp;$D52,'Costo SCyD'!$A$9:$A$597&amp;'Costo SCyD'!$B$9:$B$597&amp;'Costo SCyD'!$C$9:$C$597&amp;'Costo SCyD'!$D$9:$D$597,0),MATCH('Resultados Caso II'!$D$4,'Costo SCyD'!$O$2:$S$2,0))+IF($D$6="Sí",INDEX(costos.acceso,MATCH($D52,vel.SAIB,0),MATCH($D$4,years,0)),0)</f>
        <v>122.18956652204211</v>
      </c>
      <c r="M52" s="34">
        <f t="array" ref="M52">INDEX('Costo SCyD'!$O$9:$S$597,MATCH(M$11&amp;$F$44&amp;M$13&amp;$D52,'Costo SCyD'!$A$9:$A$597&amp;'Costo SCyD'!$B$9:$B$597&amp;'Costo SCyD'!$C$9:$C$597&amp;'Costo SCyD'!$D$9:$D$597,0),MATCH('Resultados Caso II'!$D$4,'Costo SCyD'!$O$2:$S$2,0))+IF($D$6="Sí",INDEX(costos.acceso,MATCH($D52,vel.SAIB,0),MATCH($D$4,years,0)),0)</f>
        <v>140.08776983114075</v>
      </c>
      <c r="N52" s="34">
        <f t="array" ref="N52">INDEX('Costo SCyD'!$O$9:$S$597,MATCH(N$11&amp;$F$44&amp;N$13&amp;$D52,'Costo SCyD'!$A$9:$A$597&amp;'Costo SCyD'!$B$9:$B$597&amp;'Costo SCyD'!$C$9:$C$597&amp;'Costo SCyD'!$D$9:$D$597,0),MATCH('Resultados Caso II'!$D$4,'Costo SCyD'!$O$2:$S$2,0))+IF($D$6="Sí",INDEX(costos.acceso,MATCH($D52,vel.SAIB,0),MATCH($D$4,years,0)),0)</f>
        <v>156.29345536013673</v>
      </c>
      <c r="P52" s="34">
        <f t="array" ref="P52">INDEX('Costo SCyD'!$O$9:$S$597,MATCH(P$11&amp;$F$44&amp;P$13&amp;$D52,'Costo SCyD'!$A$9:$A$597&amp;'Costo SCyD'!$B$9:$B$597&amp;'Costo SCyD'!$C$9:$C$597&amp;'Costo SCyD'!$D$9:$D$597,0),MATCH('Resultados Caso II'!$D$4,'Costo SCyD'!$O$2:$S$2,0))+IF($D$6="Sí",INDEX(costos.acceso,MATCH($D52,vel.SAIB,0),MATCH($D$4,years,0)),0)</f>
        <v>147.07159699306644</v>
      </c>
      <c r="Q52" s="34">
        <f t="array" ref="Q52">INDEX('Costo SCyD'!$O$9:$S$597,MATCH(Q$11&amp;$F$44&amp;Q$13&amp;$D52,'Costo SCyD'!$A$9:$A$597&amp;'Costo SCyD'!$B$9:$B$597&amp;'Costo SCyD'!$C$9:$C$597&amp;'Costo SCyD'!$D$9:$D$597,0),MATCH('Resultados Caso II'!$D$4,'Costo SCyD'!$O$2:$S$2,0))+IF($D$6="Sí",INDEX(costos.acceso,MATCH($D52,vel.SAIB,0),MATCH($D$4,years,0)),0)</f>
        <v>163.2715381004779</v>
      </c>
      <c r="R52" s="34">
        <f t="array" ref="R52">INDEX('Costo SCyD'!$O$9:$S$597,MATCH(R$11&amp;$F$44&amp;R$13&amp;$D52,'Costo SCyD'!$A$9:$A$597&amp;'Costo SCyD'!$B$9:$B$597&amp;'Costo SCyD'!$C$9:$C$597&amp;'Costo SCyD'!$D$9:$D$597,0),MATCH('Resultados Caso II'!$D$4,'Costo SCyD'!$O$2:$S$2,0))+IF($D$6="Sí",INDEX(costos.acceso,MATCH($D52,vel.SAIB,0),MATCH($D$4,years,0)),0)</f>
        <v>187.18738678289748</v>
      </c>
      <c r="S52" s="128">
        <f t="array" ref="S52">INDEX('Costo SCyD'!$O$9:$S$597,MATCH(S$11&amp;$F$44&amp;S$13&amp;$D52,'Costo SCyD'!$A$9:$A$597&amp;'Costo SCyD'!$B$9:$B$597&amp;'Costo SCyD'!$C$9:$C$597&amp;'Costo SCyD'!$D$9:$D$597,0),MATCH('Resultados Caso II'!$D$4,'Costo SCyD'!$O$2:$S$2,0))+IF($D$6="Sí",INDEX(costos.acceso,MATCH($D52,vel.SAIB,0),MATCH($D$4,years,0)),0)</f>
        <v>208.84166773015434</v>
      </c>
    </row>
    <row r="53" spans="3:19">
      <c r="C53" s="10" t="str">
        <f t="shared" si="1"/>
        <v>30 Mbps</v>
      </c>
      <c r="D53" s="22">
        <v>30</v>
      </c>
      <c r="F53" s="34">
        <f t="array" ref="F53">INDEX('Costo SCyD'!$O$9:$S$597,MATCH(F$11&amp;$F$44&amp;F$13&amp;$D53,'Costo SCyD'!$A$9:$A$597&amp;'Costo SCyD'!$B$9:$B$597&amp;'Costo SCyD'!$C$9:$C$597&amp;'Costo SCyD'!$D$9:$D$597,0),MATCH('Resultados Caso II'!$D$4,'Costo SCyD'!$O$2:$S$2,0))+IF($D$6="Sí",INDEX(costos.acceso,MATCH($D53,vel.SAIB,0),MATCH($D$4,years,0)),0)</f>
        <v>95.421695111923853</v>
      </c>
      <c r="G53" s="34">
        <f t="array" ref="G53">INDEX('Costo SCyD'!$O$9:$S$597,MATCH(G$11&amp;$F$44&amp;G$13&amp;$D53,'Costo SCyD'!$A$9:$A$597&amp;'Costo SCyD'!$B$9:$B$597&amp;'Costo SCyD'!$C$9:$C$597&amp;'Costo SCyD'!$D$9:$D$597,0),MATCH('Resultados Caso II'!$D$4,'Costo SCyD'!$O$2:$S$2,0))+IF($D$6="Sí",INDEX(costos.acceso,MATCH($D53,vel.SAIB,0),MATCH($D$4,years,0)),0)</f>
        <v>105.93239787702278</v>
      </c>
      <c r="H53" s="34">
        <f t="array" ref="H53">INDEX('Costo SCyD'!$O$9:$S$597,MATCH(H$11&amp;$F$44&amp;H$13&amp;$D53,'Costo SCyD'!$A$9:$A$597&amp;'Costo SCyD'!$B$9:$B$597&amp;'Costo SCyD'!$C$9:$C$597&amp;'Costo SCyD'!$D$9:$D$597,0),MATCH('Resultados Caso II'!$D$4,'Costo SCyD'!$O$2:$S$2,0))+IF($D$6="Sí",INDEX(costos.acceso,MATCH($D53,vel.SAIB,0),MATCH($D$4,years,0)),0)</f>
        <v>121.44926767360445</v>
      </c>
      <c r="I53" s="34">
        <f t="array" ref="I53">INDEX('Costo SCyD'!$O$9:$S$597,MATCH(I$11&amp;$F$44&amp;I$13&amp;$D53,'Costo SCyD'!$A$9:$A$597&amp;'Costo SCyD'!$B$9:$B$597&amp;'Costo SCyD'!$C$9:$C$597&amp;'Costo SCyD'!$D$9:$D$597,0),MATCH('Resultados Caso II'!$D$4,'Costo SCyD'!$O$2:$S$2,0))+IF($D$6="Sí",INDEX(costos.acceso,MATCH($D53,vel.SAIB,0),MATCH($D$4,years,0)),0)</f>
        <v>135.49880705893187</v>
      </c>
      <c r="K53" s="34">
        <f t="array" ref="K53">INDEX('Costo SCyD'!$O$9:$S$597,MATCH(K$11&amp;$F$44&amp;K$13&amp;$D53,'Costo SCyD'!$A$9:$A$597&amp;'Costo SCyD'!$B$9:$B$597&amp;'Costo SCyD'!$C$9:$C$597&amp;'Costo SCyD'!$D$9:$D$597,0),MATCH('Resultados Caso II'!$D$4,'Costo SCyD'!$O$2:$S$2,0))+IF($D$6="Sí",INDEX(costos.acceso,MATCH($D53,vel.SAIB,0),MATCH($D$4,years,0)),0)</f>
        <v>134.05037045061229</v>
      </c>
      <c r="L53" s="34">
        <f t="array" ref="L53">INDEX('Costo SCyD'!$O$9:$S$597,MATCH(L$11&amp;$F$44&amp;L$13&amp;$D53,'Costo SCyD'!$A$9:$A$597&amp;'Costo SCyD'!$B$9:$B$597&amp;'Costo SCyD'!$C$9:$C$597&amp;'Costo SCyD'!$D$9:$D$597,0),MATCH('Resultados Caso II'!$D$4,'Costo SCyD'!$O$2:$S$2,0))+IF($D$6="Sí",INDEX(costos.acceso,MATCH($D53,vel.SAIB,0),MATCH($D$4,years,0)),0)</f>
        <v>148.81602303837192</v>
      </c>
      <c r="M53" s="34">
        <f t="array" ref="M53">INDEX('Costo SCyD'!$O$9:$S$597,MATCH(M$11&amp;$F$44&amp;M$13&amp;$D53,'Costo SCyD'!$A$9:$A$597&amp;'Costo SCyD'!$B$9:$B$597&amp;'Costo SCyD'!$C$9:$C$597&amp;'Costo SCyD'!$D$9:$D$597,0),MATCH('Resultados Caso II'!$D$4,'Costo SCyD'!$O$2:$S$2,0))+IF($D$6="Sí",INDEX(costos.acceso,MATCH($D53,vel.SAIB,0),MATCH($D$4,years,0)),0)</f>
        <v>170.61444259092679</v>
      </c>
      <c r="N53" s="34">
        <f t="array" ref="N53">INDEX('Costo SCyD'!$O$9:$S$597,MATCH(N$11&amp;$F$44&amp;N$13&amp;$D53,'Costo SCyD'!$A$9:$A$597&amp;'Costo SCyD'!$B$9:$B$597&amp;'Costo SCyD'!$C$9:$C$597&amp;'Costo SCyD'!$D$9:$D$597,0),MATCH('Resultados Caso II'!$D$4,'Costo SCyD'!$O$2:$S$2,0))+IF($D$6="Sí",INDEX(costos.acceso,MATCH($D53,vel.SAIB,0),MATCH($D$4,years,0)),0)</f>
        <v>190.35152603986947</v>
      </c>
      <c r="P53" s="34">
        <f t="array" ref="P53">INDEX('Costo SCyD'!$O$9:$S$597,MATCH(P$11&amp;$F$44&amp;P$13&amp;$D53,'Costo SCyD'!$A$9:$A$597&amp;'Costo SCyD'!$B$9:$B$597&amp;'Costo SCyD'!$C$9:$C$597&amp;'Costo SCyD'!$D$9:$D$597,0),MATCH('Resultados Caso II'!$D$4,'Costo SCyD'!$O$2:$S$2,0))+IF($D$6="Sí",INDEX(costos.acceso,MATCH($D53,vel.SAIB,0),MATCH($D$4,years,0)),0)</f>
        <v>179.12012284995004</v>
      </c>
      <c r="Q53" s="34">
        <f t="array" ref="Q53">INDEX('Costo SCyD'!$O$9:$S$597,MATCH(Q$11&amp;$F$44&amp;Q$13&amp;$D53,'Costo SCyD'!$A$9:$A$597&amp;'Costo SCyD'!$B$9:$B$597&amp;'Costo SCyD'!$C$9:$C$597&amp;'Costo SCyD'!$D$9:$D$597,0),MATCH('Resultados Caso II'!$D$4,'Costo SCyD'!$O$2:$S$2,0))+IF($D$6="Sí",INDEX(costos.acceso,MATCH($D53,vel.SAIB,0),MATCH($D$4,years,0)),0)</f>
        <v>198.85021010437956</v>
      </c>
      <c r="R53" s="34">
        <f t="array" ref="R53">INDEX('Costo SCyD'!$O$9:$S$597,MATCH(R$11&amp;$F$44&amp;R$13&amp;$D53,'Costo SCyD'!$A$9:$A$597&amp;'Costo SCyD'!$B$9:$B$597&amp;'Costo SCyD'!$C$9:$C$597&amp;'Costo SCyD'!$D$9:$D$597,0),MATCH('Resultados Caso II'!$D$4,'Costo SCyD'!$O$2:$S$2,0))+IF($D$6="Sí",INDEX(costos.acceso,MATCH($D53,vel.SAIB,0),MATCH($D$4,years,0)),0)</f>
        <v>227.97758644107469</v>
      </c>
      <c r="S53" s="34">
        <f t="array" ref="S53">INDEX('Costo SCyD'!$O$9:$S$597,MATCH(S$11&amp;$F$44&amp;S$13&amp;$D53,'Costo SCyD'!$A$9:$A$597&amp;'Costo SCyD'!$B$9:$B$597&amp;'Costo SCyD'!$C$9:$C$597&amp;'Costo SCyD'!$D$9:$D$597,0),MATCH('Resultados Caso II'!$D$4,'Costo SCyD'!$O$2:$S$2,0))+IF($D$6="Sí",INDEX(costos.acceso,MATCH($D53,vel.SAIB,0),MATCH($D$4,years,0)),0)</f>
        <v>254.35057444692904</v>
      </c>
    </row>
    <row r="54" spans="3:19">
      <c r="C54" s="10" t="str">
        <f t="shared" si="1"/>
        <v>40 Mbps</v>
      </c>
      <c r="D54" s="22">
        <v>40</v>
      </c>
      <c r="F54" s="34">
        <f t="array" ref="F54">INDEX('Costo SCyD'!$O$9:$S$597,MATCH(F$11&amp;$F$44&amp;F$13&amp;$D54,'Costo SCyD'!$A$9:$A$597&amp;'Costo SCyD'!$B$9:$B$597&amp;'Costo SCyD'!$C$9:$C$597&amp;'Costo SCyD'!$D$9:$D$597,0),MATCH('Resultados Caso II'!$D$4,'Costo SCyD'!$O$2:$S$2,0))+IF($D$6="Sí",INDEX(costos.acceso,MATCH($D54,vel.SAIB,0),MATCH($D$4,years,0)),0)</f>
        <v>109.74692005713423</v>
      </c>
      <c r="G54" s="34">
        <f t="array" ref="G54">INDEX('Costo SCyD'!$O$9:$S$597,MATCH(G$11&amp;$F$44&amp;G$13&amp;$D54,'Costo SCyD'!$A$9:$A$597&amp;'Costo SCyD'!$B$9:$B$597&amp;'Costo SCyD'!$C$9:$C$597&amp;'Costo SCyD'!$D$9:$D$597,0),MATCH('Resultados Caso II'!$D$4,'Costo SCyD'!$O$2:$S$2,0))+IF($D$6="Sí",INDEX(costos.acceso,MATCH($D54,vel.SAIB,0),MATCH($D$4,years,0)),0)</f>
        <v>121.83554680760861</v>
      </c>
      <c r="H54" s="34">
        <f t="array" ref="H54">INDEX('Costo SCyD'!$O$9:$S$597,MATCH(H$11&amp;$F$44&amp;H$13&amp;$D54,'Costo SCyD'!$A$9:$A$597&amp;'Costo SCyD'!$B$9:$B$597&amp;'Costo SCyD'!$C$9:$C$597&amp;'Costo SCyD'!$D$9:$D$597,0),MATCH('Resultados Caso II'!$D$4,'Costo SCyD'!$O$2:$S$2,0))+IF($D$6="Sí",INDEX(costos.acceso,MATCH($D54,vel.SAIB,0),MATCH($D$4,years,0)),0)</f>
        <v>139.68189366934669</v>
      </c>
      <c r="I54" s="34">
        <f t="array" ref="I54">INDEX('Costo SCyD'!$O$9:$S$597,MATCH(I$11&amp;$F$44&amp;I$13&amp;$D54,'Costo SCyD'!$A$9:$A$597&amp;'Costo SCyD'!$B$9:$B$597&amp;'Costo SCyD'!$C$9:$C$597&amp;'Costo SCyD'!$D$9:$D$597,0),MATCH('Resultados Caso II'!$D$4,'Costo SCyD'!$O$2:$S$2,0))+IF($D$6="Sí",INDEX(costos.acceso,MATCH($D54,vel.SAIB,0),MATCH($D$4,years,0)),0)</f>
        <v>155.84062648113061</v>
      </c>
      <c r="K54" s="34">
        <f t="array" ref="K54">INDEX('Costo SCyD'!$O$9:$S$597,MATCH(K$11&amp;$F$44&amp;K$13&amp;$D54,'Costo SCyD'!$A$9:$A$597&amp;'Costo SCyD'!$B$9:$B$597&amp;'Costo SCyD'!$C$9:$C$597&amp;'Costo SCyD'!$D$9:$D$597,0),MATCH('Resultados Caso II'!$D$4,'Costo SCyD'!$O$2:$S$2,0))+IF($D$6="Sí",INDEX(costos.acceso,MATCH($D54,vel.SAIB,0),MATCH($D$4,years,0)),0)</f>
        <v>154.17474267478426</v>
      </c>
      <c r="L54" s="34">
        <f t="array" ref="L54">INDEX('Costo SCyD'!$O$9:$S$597,MATCH(L$11&amp;$F$44&amp;L$13&amp;$D54,'Costo SCyD'!$A$9:$A$597&amp;'Costo SCyD'!$B$9:$B$597&amp;'Costo SCyD'!$C$9:$C$597&amp;'Costo SCyD'!$D$9:$D$597,0),MATCH('Resultados Caso II'!$D$4,'Costo SCyD'!$O$2:$S$2,0))+IF($D$6="Sí",INDEX(costos.acceso,MATCH($D54,vel.SAIB,0),MATCH($D$4,years,0)),0)</f>
        <v>171.15709550596736</v>
      </c>
      <c r="M54" s="34">
        <f t="array" ref="M54">INDEX('Costo SCyD'!$O$9:$S$597,MATCH(M$11&amp;$F$44&amp;M$13&amp;$D54,'Costo SCyD'!$A$9:$A$597&amp;'Costo SCyD'!$B$9:$B$597&amp;'Costo SCyD'!$C$9:$C$597&amp;'Costo SCyD'!$D$9:$D$597,0),MATCH('Resultados Caso II'!$D$4,'Costo SCyD'!$O$2:$S$2,0))+IF($D$6="Sí",INDEX(costos.acceso,MATCH($D54,vel.SAIB,0),MATCH($D$4,years,0)),0)</f>
        <v>196.22801260925377</v>
      </c>
      <c r="N54" s="34">
        <f t="array" ref="N54">INDEX('Costo SCyD'!$O$9:$S$597,MATCH(N$11&amp;$F$44&amp;N$13&amp;$D54,'Costo SCyD'!$A$9:$A$597&amp;'Costo SCyD'!$B$9:$B$597&amp;'Costo SCyD'!$C$9:$C$597&amp;'Costo SCyD'!$D$9:$D$597,0),MATCH('Resultados Caso II'!$D$4,'Costo SCyD'!$O$2:$S$2,0))+IF($D$6="Sí",INDEX(costos.acceso,MATCH($D54,vel.SAIB,0),MATCH($D$4,years,0)),0)</f>
        <v>218.92813459819362</v>
      </c>
      <c r="P54" s="34">
        <f t="array" ref="P54">INDEX('Costo SCyD'!$O$9:$S$597,MATCH(P$11&amp;$F$44&amp;P$13&amp;$D54,'Costo SCyD'!$A$9:$A$597&amp;'Costo SCyD'!$B$9:$B$597&amp;'Costo SCyD'!$C$9:$C$597&amp;'Costo SCyD'!$D$9:$D$597,0),MATCH('Resultados Caso II'!$D$4,'Costo SCyD'!$O$2:$S$2,0))+IF($D$6="Sí",INDEX(costos.acceso,MATCH($D54,vel.SAIB,0),MATCH($D$4,years,0)),0)</f>
        <v>206.01061194710519</v>
      </c>
      <c r="Q54" s="34">
        <f t="array" ref="Q54">INDEX('Costo SCyD'!$O$9:$S$597,MATCH(Q$11&amp;$F$44&amp;Q$13&amp;$D54,'Costo SCyD'!$A$9:$A$597&amp;'Costo SCyD'!$B$9:$B$597&amp;'Costo SCyD'!$C$9:$C$597&amp;'Costo SCyD'!$D$9:$D$597,0),MATCH('Resultados Caso II'!$D$4,'Costo SCyD'!$O$2:$S$2,0))+IF($D$6="Sí",INDEX(costos.acceso,MATCH($D54,vel.SAIB,0),MATCH($D$4,years,0)),0)</f>
        <v>228.7026874346804</v>
      </c>
      <c r="R54" s="34">
        <f t="array" ref="R54">INDEX('Costo SCyD'!$O$9:$S$597,MATCH(R$11&amp;$F$44&amp;R$13&amp;$D54,'Costo SCyD'!$A$9:$A$597&amp;'Costo SCyD'!$B$9:$B$597&amp;'Costo SCyD'!$C$9:$C$597&amp;'Costo SCyD'!$D$9:$D$597,0),MATCH('Resultados Caso II'!$D$4,'Costo SCyD'!$O$2:$S$2,0))+IF($D$6="Sí",INDEX(costos.acceso,MATCH($D54,vel.SAIB,0),MATCH($D$4,years,0)),0)</f>
        <v>262.20282425941275</v>
      </c>
      <c r="S54" s="34">
        <f t="array" ref="S54">INDEX('Costo SCyD'!$O$9:$S$597,MATCH(S$11&amp;$F$44&amp;S$13&amp;$D54,'Costo SCyD'!$A$9:$A$597&amp;'Costo SCyD'!$B$9:$B$597&amp;'Costo SCyD'!$C$9:$C$597&amp;'Costo SCyD'!$D$9:$D$597,0),MATCH('Resultados Caso II'!$D$4,'Costo SCyD'!$O$2:$S$2,0))+IF($D$6="Sí",INDEX(costos.acceso,MATCH($D54,vel.SAIB,0),MATCH($D$4,years,0)),0)</f>
        <v>292.53506896488938</v>
      </c>
    </row>
    <row r="55" spans="3:19">
      <c r="C55" s="10" t="str">
        <f t="shared" si="1"/>
        <v>50 Mbps</v>
      </c>
      <c r="D55" s="22">
        <v>50</v>
      </c>
      <c r="F55" s="34">
        <f t="array" ref="F55">INDEX('Costo SCyD'!$O$9:$S$597,MATCH(F$11&amp;$F$44&amp;F$13&amp;$D55,'Costo SCyD'!$A$9:$A$597&amp;'Costo SCyD'!$B$9:$B$597&amp;'Costo SCyD'!$C$9:$C$597&amp;'Costo SCyD'!$D$9:$D$597,0),MATCH('Resultados Caso II'!$D$4,'Costo SCyD'!$O$2:$S$2,0))+IF($D$6="Sí",INDEX(costos.acceso,MATCH($D55,vel.SAIB,0),MATCH($D$4,years,0)),0)</f>
        <v>122.32352547575844</v>
      </c>
      <c r="G55" s="34">
        <f t="array" ref="G55">INDEX('Costo SCyD'!$O$9:$S$597,MATCH(G$11&amp;$F$44&amp;G$13&amp;$D55,'Costo SCyD'!$A$9:$A$597&amp;'Costo SCyD'!$B$9:$B$597&amp;'Costo SCyD'!$C$9:$C$597&amp;'Costo SCyD'!$D$9:$D$597,0),MATCH('Resultados Caso II'!$D$4,'Costo SCyD'!$O$2:$S$2,0))+IF($D$6="Sí",INDEX(costos.acceso,MATCH($D55,vel.SAIB,0),MATCH($D$4,years,0)),0)</f>
        <v>135.79746571489011</v>
      </c>
      <c r="H55" s="34">
        <f t="array" ref="H55">INDEX('Costo SCyD'!$O$9:$S$597,MATCH(H$11&amp;$F$44&amp;H$13&amp;$D55,'Costo SCyD'!$A$9:$A$597&amp;'Costo SCyD'!$B$9:$B$597&amp;'Costo SCyD'!$C$9:$C$597&amp;'Costo SCyD'!$D$9:$D$597,0),MATCH('Resultados Caso II'!$D$4,'Costo SCyD'!$O$2:$S$2,0))+IF($D$6="Sí",INDEX(costos.acceso,MATCH($D55,vel.SAIB,0),MATCH($D$4,years,0)),0)</f>
        <v>155.6889402442396</v>
      </c>
      <c r="I55" s="34">
        <f t="array" ref="I55">INDEX('Costo SCyD'!$O$9:$S$597,MATCH(I$11&amp;$F$44&amp;I$13&amp;$D55,'Costo SCyD'!$A$9:$A$597&amp;'Costo SCyD'!$B$9:$B$597&amp;'Costo SCyD'!$C$9:$C$597&amp;'Costo SCyD'!$D$9:$D$597,0),MATCH('Resultados Caso II'!$D$4,'Costo SCyD'!$O$2:$S$2,0))+IF($D$6="Sí",INDEX(costos.acceso,MATCH($D55,vel.SAIB,0),MATCH($D$4,years,0)),0)</f>
        <v>173.69940617557697</v>
      </c>
      <c r="J55" s="9"/>
      <c r="K55" s="34">
        <f t="array" ref="K55">INDEX('Costo SCyD'!$O$9:$S$597,MATCH(K$11&amp;$F$44&amp;K$13&amp;$D55,'Costo SCyD'!$A$9:$A$597&amp;'Costo SCyD'!$B$9:$B$597&amp;'Costo SCyD'!$C$9:$C$597&amp;'Costo SCyD'!$D$9:$D$597,0),MATCH('Resultados Caso II'!$D$4,'Costo SCyD'!$O$2:$S$2,0))+IF($D$6="Sí",INDEX(costos.acceso,MATCH($D55,vel.SAIB,0),MATCH($D$4,years,0)),0)</f>
        <v>171.84261802954813</v>
      </c>
      <c r="L55" s="34">
        <f t="array" ref="L55">INDEX('Costo SCyD'!$O$9:$S$597,MATCH(L$11&amp;$F$44&amp;L$13&amp;$D55,'Costo SCyD'!$A$9:$A$597&amp;'Costo SCyD'!$B$9:$B$597&amp;'Costo SCyD'!$C$9:$C$597&amp;'Costo SCyD'!$D$9:$D$597,0),MATCH('Resultados Caso II'!$D$4,'Costo SCyD'!$O$2:$S$2,0))+IF($D$6="Sí",INDEX(costos.acceso,MATCH($D55,vel.SAIB,0),MATCH($D$4,years,0)),0)</f>
        <v>190.77108789550957</v>
      </c>
      <c r="M55" s="34">
        <f t="array" ref="M55">INDEX('Costo SCyD'!$O$9:$S$597,MATCH(M$11&amp;$F$44&amp;M$13&amp;$D55,'Costo SCyD'!$A$9:$A$597&amp;'Costo SCyD'!$B$9:$B$597&amp;'Costo SCyD'!$C$9:$C$597&amp;'Costo SCyD'!$D$9:$D$597,0),MATCH('Resultados Caso II'!$D$4,'Costo SCyD'!$O$2:$S$2,0))+IF($D$6="Sí",INDEX(costos.acceso,MATCH($D55,vel.SAIB,0),MATCH($D$4,years,0)),0)</f>
        <v>218.71504263599729</v>
      </c>
      <c r="N55" s="34">
        <f t="array" ref="N55">INDEX('Costo SCyD'!$O$9:$S$597,MATCH(N$11&amp;$F$44&amp;N$13&amp;$D55,'Costo SCyD'!$A$9:$A$597&amp;'Costo SCyD'!$B$9:$B$597&amp;'Costo SCyD'!$C$9:$C$597&amp;'Costo SCyD'!$D$9:$D$597,0),MATCH('Resultados Caso II'!$D$4,'Costo SCyD'!$O$2:$S$2,0))+IF($D$6="Sí",INDEX(costos.acceso,MATCH($D55,vel.SAIB,0),MATCH($D$4,years,0)),0)</f>
        <v>244.01651760195833</v>
      </c>
      <c r="O55" s="9"/>
      <c r="P55" s="34">
        <f t="array" ref="P55">INDEX('Costo SCyD'!$O$9:$S$597,MATCH(P$11&amp;$F$44&amp;P$13&amp;$D55,'Costo SCyD'!$A$9:$A$597&amp;'Costo SCyD'!$B$9:$B$597&amp;'Costo SCyD'!$C$9:$C$597&amp;'Costo SCyD'!$D$9:$D$597,0),MATCH('Resultados Caso II'!$D$4,'Costo SCyD'!$O$2:$S$2,0))+IF($D$6="Sí",INDEX(costos.acceso,MATCH($D55,vel.SAIB,0),MATCH($D$4,years,0)),0)</f>
        <v>229.61869294982694</v>
      </c>
      <c r="Q55" s="34">
        <f t="array" ref="Q55">INDEX('Costo SCyD'!$O$9:$S$597,MATCH(Q$11&amp;$F$44&amp;Q$13&amp;$D55,'Costo SCyD'!$A$9:$A$597&amp;'Costo SCyD'!$B$9:$B$597&amp;'Costo SCyD'!$C$9:$C$597&amp;'Costo SCyD'!$D$9:$D$597,0),MATCH('Resultados Caso II'!$D$4,'Costo SCyD'!$O$2:$S$2,0))+IF($D$6="Sí",INDEX(costos.acceso,MATCH($D55,vel.SAIB,0),MATCH($D$4,years,0)),0)</f>
        <v>254.91119931407999</v>
      </c>
      <c r="R55" s="34">
        <f t="array" ref="R55">INDEX('Costo SCyD'!$O$9:$S$597,MATCH(R$11&amp;$F$44&amp;R$13&amp;$D55,'Costo SCyD'!$A$9:$A$597&amp;'Costo SCyD'!$B$9:$B$597&amp;'Costo SCyD'!$C$9:$C$597&amp;'Costo SCyD'!$D$9:$D$597,0),MATCH('Resultados Caso II'!$D$4,'Costo SCyD'!$O$2:$S$2,0))+IF($D$6="Sí",INDEX(costos.acceso,MATCH($D55,vel.SAIB,0),MATCH($D$4,years,0)),0)</f>
        <v>292.25033227733945</v>
      </c>
      <c r="S55" s="34">
        <f t="array" ref="S55">INDEX('Costo SCyD'!$O$9:$S$597,MATCH(S$11&amp;$F$44&amp;S$13&amp;$D55,'Costo SCyD'!$A$9:$A$597&amp;'Costo SCyD'!$B$9:$B$597&amp;'Costo SCyD'!$C$9:$C$597&amp;'Costo SCyD'!$D$9:$D$597,0),MATCH('Resultados Caso II'!$D$4,'Costo SCyD'!$O$2:$S$2,0))+IF($D$6="Sí",INDEX(costos.acceso,MATCH($D55,vel.SAIB,0),MATCH($D$4,years,0)),0)</f>
        <v>326.0585439887542</v>
      </c>
    </row>
    <row r="56" spans="3:19">
      <c r="C56" s="10" t="str">
        <f t="shared" si="1"/>
        <v>60 Mbps</v>
      </c>
      <c r="D56" s="22">
        <v>60</v>
      </c>
      <c r="F56" s="34">
        <f t="array" ref="F56">INDEX('Costo SCyD'!$O$9:$S$597,MATCH(F$11&amp;$F$44&amp;F$13&amp;$D56,'Costo SCyD'!$A$9:$A$597&amp;'Costo SCyD'!$B$9:$B$597&amp;'Costo SCyD'!$C$9:$C$597&amp;'Costo SCyD'!$D$9:$D$597,0),MATCH('Resultados Caso II'!$D$4,'Costo SCyD'!$O$2:$S$2,0))+IF($D$6="Sí",INDEX(costos.acceso,MATCH($D56,vel.SAIB,0),MATCH($D$4,years,0)),0)</f>
        <v>133.66198644027978</v>
      </c>
      <c r="G56" s="34">
        <f t="array" ref="G56">INDEX('Costo SCyD'!$O$9:$S$597,MATCH(G$11&amp;$F$44&amp;G$13&amp;$D56,'Costo SCyD'!$A$9:$A$597&amp;'Costo SCyD'!$B$9:$B$597&amp;'Costo SCyD'!$C$9:$C$597&amp;'Costo SCyD'!$D$9:$D$597,0),MATCH('Resultados Caso II'!$D$4,'Costo SCyD'!$O$2:$S$2,0))+IF($D$6="Sí",INDEX(costos.acceso,MATCH($D56,vel.SAIB,0),MATCH($D$4,years,0)),0)</f>
        <v>148.38485851689322</v>
      </c>
      <c r="H56" s="34">
        <f t="array" ref="H56">INDEX('Costo SCyD'!$O$9:$S$597,MATCH(H$11&amp;$F$44&amp;H$13&amp;$D56,'Costo SCyD'!$A$9:$A$597&amp;'Costo SCyD'!$B$9:$B$597&amp;'Costo SCyD'!$C$9:$C$597&amp;'Costo SCyD'!$D$9:$D$597,0),MATCH('Resultados Caso II'!$D$4,'Costo SCyD'!$O$2:$S$2,0))+IF($D$6="Sí",INDEX(costos.acceso,MATCH($D56,vel.SAIB,0),MATCH($D$4,years,0)),0)</f>
        <v>170.12012152928878</v>
      </c>
      <c r="I56" s="34">
        <f t="array" ref="I56">INDEX('Costo SCyD'!$O$9:$S$597,MATCH(I$11&amp;$F$44&amp;I$13&amp;$D56,'Costo SCyD'!$A$9:$A$597&amp;'Costo SCyD'!$B$9:$B$597&amp;'Costo SCyD'!$C$9:$C$597&amp;'Costo SCyD'!$D$9:$D$597,0),MATCH('Resultados Caso II'!$D$4,'Costo SCyD'!$O$2:$S$2,0))+IF($D$6="Sí",INDEX(costos.acceso,MATCH($D56,vel.SAIB,0),MATCH($D$4,years,0)),0)</f>
        <v>189.80002074519729</v>
      </c>
      <c r="J56" s="9"/>
      <c r="K56" s="34">
        <f t="array" ref="K56">INDEX('Costo SCyD'!$O$9:$S$597,MATCH(K$11&amp;$F$44&amp;K$13&amp;$D56,'Costo SCyD'!$A$9:$A$597&amp;'Costo SCyD'!$B$9:$B$597&amp;'Costo SCyD'!$C$9:$C$597&amp;'Costo SCyD'!$D$9:$D$597,0),MATCH('Resultados Caso II'!$D$4,'Costo SCyD'!$O$2:$S$2,0))+IF($D$6="Sí",INDEX(costos.acceso,MATCH($D56,vel.SAIB,0),MATCH($D$4,years,0)),0)</f>
        <v>187.77112245247955</v>
      </c>
      <c r="L56" s="34">
        <f t="array" ref="L56">INDEX('Costo SCyD'!$O$9:$S$597,MATCH(L$11&amp;$F$44&amp;L$13&amp;$D56,'Costo SCyD'!$A$9:$A$597&amp;'Costo SCyD'!$B$9:$B$597&amp;'Costo SCyD'!$C$9:$C$597&amp;'Costo SCyD'!$D$9:$D$597,0),MATCH('Resultados Caso II'!$D$4,'Costo SCyD'!$O$2:$S$2,0))+IF($D$6="Sí",INDEX(costos.acceso,MATCH($D56,vel.SAIB,0),MATCH($D$4,years,0)),0)</f>
        <v>208.45411758950877</v>
      </c>
      <c r="M56" s="34">
        <f t="array" ref="M56">INDEX('Costo SCyD'!$O$9:$S$597,MATCH(M$11&amp;$F$44&amp;M$13&amp;$D56,'Costo SCyD'!$A$9:$A$597&amp;'Costo SCyD'!$B$9:$B$597&amp;'Costo SCyD'!$C$9:$C$597&amp;'Costo SCyD'!$D$9:$D$597,0),MATCH('Resultados Caso II'!$D$4,'Costo SCyD'!$O$2:$S$2,0))+IF($D$6="Sí",INDEX(costos.acceso,MATCH($D56,vel.SAIB,0),MATCH($D$4,years,0)),0)</f>
        <v>238.9882645173706</v>
      </c>
      <c r="N56" s="34">
        <f t="array" ref="N56">INDEX('Costo SCyD'!$O$9:$S$597,MATCH(N$11&amp;$F$44&amp;N$13&amp;$D56,'Costo SCyD'!$A$9:$A$597&amp;'Costo SCyD'!$B$9:$B$597&amp;'Costo SCyD'!$C$9:$C$597&amp;'Costo SCyD'!$D$9:$D$597,0),MATCH('Resultados Caso II'!$D$4,'Costo SCyD'!$O$2:$S$2,0))+IF($D$6="Sí",INDEX(costos.acceso,MATCH($D56,vel.SAIB,0),MATCH($D$4,years,0)),0)</f>
        <v>266.63499388252097</v>
      </c>
      <c r="O56" s="9"/>
      <c r="P56" s="34">
        <f t="array" ref="P56">INDEX('Costo SCyD'!$O$9:$S$597,MATCH(P$11&amp;$F$44&amp;P$13&amp;$D56,'Costo SCyD'!$A$9:$A$597&amp;'Costo SCyD'!$B$9:$B$597&amp;'Costo SCyD'!$C$9:$C$597&amp;'Costo SCyD'!$D$9:$D$597,0),MATCH('Resultados Caso II'!$D$4,'Costo SCyD'!$O$2:$S$2,0))+IF($D$6="Sí",INDEX(costos.acceso,MATCH($D56,vel.SAIB,0),MATCH($D$4,years,0)),0)</f>
        <v>250.90260033076632</v>
      </c>
      <c r="Q56" s="34">
        <f t="array" ref="Q56">INDEX('Costo SCyD'!$O$9:$S$597,MATCH(Q$11&amp;$F$44&amp;Q$13&amp;$D56,'Costo SCyD'!$A$9:$A$597&amp;'Costo SCyD'!$B$9:$B$597&amp;'Costo SCyD'!$C$9:$C$597&amp;'Costo SCyD'!$D$9:$D$597,0),MATCH('Resultados Caso II'!$D$4,'Costo SCyD'!$O$2:$S$2,0))+IF($D$6="Sí",INDEX(costos.acceso,MATCH($D56,vel.SAIB,0),MATCH($D$4,years,0)),0)</f>
        <v>278.53952977300548</v>
      </c>
      <c r="R56" s="34">
        <f t="array" ref="R56">INDEX('Costo SCyD'!$O$9:$S$597,MATCH(R$11&amp;$F$44&amp;R$13&amp;$D56,'Costo SCyD'!$A$9:$A$597&amp;'Costo SCyD'!$B$9:$B$597&amp;'Costo SCyD'!$C$9:$C$597&amp;'Costo SCyD'!$D$9:$D$597,0),MATCH('Resultados Caso II'!$D$4,'Costo SCyD'!$O$2:$S$2,0))+IF($D$6="Sí",INDEX(costos.acceso,MATCH($D56,vel.SAIB,0),MATCH($D$4,years,0)),0)</f>
        <v>319.3397165270739</v>
      </c>
      <c r="S56" s="34">
        <f t="array" ref="S56">INDEX('Costo SCyD'!$O$9:$S$597,MATCH(S$11&amp;$F$44&amp;S$13&amp;$D56,'Costo SCyD'!$A$9:$A$597&amp;'Costo SCyD'!$B$9:$B$597&amp;'Costo SCyD'!$C$9:$C$597&amp;'Costo SCyD'!$D$9:$D$597,0),MATCH('Resultados Caso II'!$D$4,'Costo SCyD'!$O$2:$S$2,0))+IF($D$6="Sí",INDEX(costos.acceso,MATCH($D56,vel.SAIB,0),MATCH($D$4,years,0)),0)</f>
        <v>356.28169246968815</v>
      </c>
    </row>
    <row r="57" spans="3:19">
      <c r="C57" s="10" t="str">
        <f t="shared" si="1"/>
        <v>70 Mbps</v>
      </c>
      <c r="D57" s="22">
        <v>70</v>
      </c>
      <c r="F57" s="34">
        <f t="array" ref="F57">INDEX('Costo SCyD'!$O$9:$S$597,MATCH(F$11&amp;$F$44&amp;F$13&amp;$D57,'Costo SCyD'!$A$9:$A$597&amp;'Costo SCyD'!$B$9:$B$597&amp;'Costo SCyD'!$C$9:$C$597&amp;'Costo SCyD'!$D$9:$D$597,0),MATCH('Resultados Caso II'!$D$4,'Costo SCyD'!$O$2:$S$2,0))+IF($D$6="Sí",INDEX(costos.acceso,MATCH($D57,vel.SAIB,0),MATCH($D$4,years,0)),0)</f>
        <v>144.06465392392795</v>
      </c>
      <c r="G57" s="34">
        <f t="array" ref="G57">INDEX('Costo SCyD'!$O$9:$S$597,MATCH(G$11&amp;$F$44&amp;G$13&amp;$D57,'Costo SCyD'!$A$9:$A$597&amp;'Costo SCyD'!$B$9:$B$597&amp;'Costo SCyD'!$C$9:$C$597&amp;'Costo SCyD'!$D$9:$D$597,0),MATCH('Resultados Caso II'!$D$4,'Costo SCyD'!$O$2:$S$2,0))+IF($D$6="Sí",INDEX(costos.acceso,MATCH($D57,vel.SAIB,0),MATCH($D$4,years,0)),0)</f>
        <v>159.93338015620836</v>
      </c>
      <c r="H57" s="34">
        <f t="array" ref="H57">INDEX('Costo SCyD'!$O$9:$S$597,MATCH(H$11&amp;$F$44&amp;H$13&amp;$D57,'Costo SCyD'!$A$9:$A$597&amp;'Costo SCyD'!$B$9:$B$597&amp;'Costo SCyD'!$C$9:$C$597&amp;'Costo SCyD'!$D$9:$D$597,0),MATCH('Resultados Caso II'!$D$4,'Costo SCyD'!$O$2:$S$2,0))+IF($D$6="Sí",INDEX(costos.acceso,MATCH($D57,vel.SAIB,0),MATCH($D$4,years,0)),0)</f>
        <v>183.36025886136193</v>
      </c>
      <c r="I57" s="34">
        <f t="array" ref="I57">INDEX('Costo SCyD'!$O$9:$S$597,MATCH(I$11&amp;$F$44&amp;I$13&amp;$D57,'Costo SCyD'!$A$9:$A$597&amp;'Costo SCyD'!$B$9:$B$597&amp;'Costo SCyD'!$C$9:$C$597&amp;'Costo SCyD'!$D$9:$D$597,0),MATCH('Resultados Caso II'!$D$4,'Costo SCyD'!$O$2:$S$2,0))+IF($D$6="Sí",INDEX(costos.acceso,MATCH($D57,vel.SAIB,0),MATCH($D$4,years,0)),0)</f>
        <v>204.57180857197764</v>
      </c>
      <c r="J57" s="9"/>
      <c r="K57" s="34">
        <f t="array" ref="K57">INDEX('Costo SCyD'!$O$9:$S$597,MATCH(K$11&amp;$F$44&amp;K$13&amp;$D57,'Costo SCyD'!$A$9:$A$597&amp;'Costo SCyD'!$B$9:$B$597&amp;'Costo SCyD'!$C$9:$C$597&amp;'Costo SCyD'!$D$9:$D$597,0),MATCH('Resultados Caso II'!$D$4,'Costo SCyD'!$O$2:$S$2,0))+IF($D$6="Sí",INDEX(costos.acceso,MATCH($D57,vel.SAIB,0),MATCH($D$4,years,0)),0)</f>
        <v>202.38500484287235</v>
      </c>
      <c r="L57" s="34">
        <f t="array" ref="L57">INDEX('Costo SCyD'!$O$9:$S$597,MATCH(L$11&amp;$F$44&amp;L$13&amp;$D57,'Costo SCyD'!$A$9:$A$597&amp;'Costo SCyD'!$B$9:$B$597&amp;'Costo SCyD'!$C$9:$C$597&amp;'Costo SCyD'!$D$9:$D$597,0),MATCH('Resultados Caso II'!$D$4,'Costo SCyD'!$O$2:$S$2,0))+IF($D$6="Sí",INDEX(costos.acceso,MATCH($D57,vel.SAIB,0),MATCH($D$4,years,0)),0)</f>
        <v>224.67771959208582</v>
      </c>
      <c r="M57" s="34">
        <f t="array" ref="M57">INDEX('Costo SCyD'!$O$9:$S$597,MATCH(M$11&amp;$F$44&amp;M$13&amp;$D57,'Costo SCyD'!$A$9:$A$597&amp;'Costo SCyD'!$B$9:$B$597&amp;'Costo SCyD'!$C$9:$C$597&amp;'Costo SCyD'!$D$9:$D$597,0),MATCH('Resultados Caso II'!$D$4,'Costo SCyD'!$O$2:$S$2,0))+IF($D$6="Sí",INDEX(costos.acceso,MATCH($D57,vel.SAIB,0),MATCH($D$4,years,0)),0)</f>
        <v>257.58828322485215</v>
      </c>
      <c r="N57" s="34">
        <f t="array" ref="N57">INDEX('Costo SCyD'!$O$9:$S$597,MATCH(N$11&amp;$F$44&amp;N$13&amp;$D57,'Costo SCyD'!$A$9:$A$597&amp;'Costo SCyD'!$B$9:$B$597&amp;'Costo SCyD'!$C$9:$C$597&amp;'Costo SCyD'!$D$9:$D$597,0),MATCH('Resultados Caso II'!$D$4,'Costo SCyD'!$O$2:$S$2,0))+IF($D$6="Sí",INDEX(costos.acceso,MATCH($D57,vel.SAIB,0),MATCH($D$4,years,0)),0)</f>
        <v>287.38670687687869</v>
      </c>
      <c r="O57" s="9"/>
      <c r="P57" s="34">
        <f t="array" ref="P57">INDEX('Costo SCyD'!$O$9:$S$597,MATCH(P$11&amp;$F$44&amp;P$13&amp;$D57,'Costo SCyD'!$A$9:$A$597&amp;'Costo SCyD'!$B$9:$B$597&amp;'Costo SCyD'!$C$9:$C$597&amp;'Costo SCyD'!$D$9:$D$597,0),MATCH('Resultados Caso II'!$D$4,'Costo SCyD'!$O$2:$S$2,0))+IF($D$6="Sí",INDEX(costos.acceso,MATCH($D57,vel.SAIB,0),MATCH($D$4,years,0)),0)</f>
        <v>270.42988996288477</v>
      </c>
      <c r="Q57" s="34">
        <f t="array" ref="Q57">INDEX('Costo SCyD'!$O$9:$S$597,MATCH(Q$11&amp;$F$44&amp;Q$13&amp;$D57,'Costo SCyD'!$A$9:$A$597&amp;'Costo SCyD'!$B$9:$B$597&amp;'Costo SCyD'!$C$9:$C$597&amp;'Costo SCyD'!$D$9:$D$597,0),MATCH('Resultados Caso II'!$D$4,'Costo SCyD'!$O$2:$S$2,0))+IF($D$6="Sí",INDEX(costos.acceso,MATCH($D57,vel.SAIB,0),MATCH($D$4,years,0)),0)</f>
        <v>300.21775098195724</v>
      </c>
      <c r="R57" s="34">
        <f t="array" ref="R57">INDEX('Costo SCyD'!$O$9:$S$597,MATCH(R$11&amp;$F$44&amp;R$13&amp;$D57,'Costo SCyD'!$A$9:$A$597&amp;'Costo SCyD'!$B$9:$B$597&amp;'Costo SCyD'!$C$9:$C$597&amp;'Costo SCyD'!$D$9:$D$597,0),MATCH('Resultados Caso II'!$D$4,'Costo SCyD'!$O$2:$S$2,0))+IF($D$6="Sí",INDEX(costos.acceso,MATCH($D57,vel.SAIB,0),MATCH($D$4,years,0)),0)</f>
        <v>344.1933415092065</v>
      </c>
      <c r="S57" s="34">
        <f t="array" ref="S57">INDEX('Costo SCyD'!$O$9:$S$597,MATCH(S$11&amp;$F$44&amp;S$13&amp;$D57,'Costo SCyD'!$A$9:$A$597&amp;'Costo SCyD'!$B$9:$B$597&amp;'Costo SCyD'!$C$9:$C$597&amp;'Costo SCyD'!$D$9:$D$597,0),MATCH('Resultados Caso II'!$D$4,'Costo SCyD'!$O$2:$S$2,0))+IF($D$6="Sí",INDEX(costos.acceso,MATCH($D57,vel.SAIB,0),MATCH($D$4,years,0)),0)</f>
        <v>384.01044374729634</v>
      </c>
    </row>
    <row r="58" spans="3:19">
      <c r="C58" s="10" t="str">
        <f t="shared" si="1"/>
        <v>80 Mbps</v>
      </c>
      <c r="D58" s="22">
        <v>80</v>
      </c>
      <c r="F58" s="34">
        <f t="array" ref="F58">INDEX('Costo SCyD'!$O$9:$S$597,MATCH(F$11&amp;$F$44&amp;F$13&amp;$D58,'Costo SCyD'!$A$9:$A$597&amp;'Costo SCyD'!$B$9:$B$597&amp;'Costo SCyD'!$C$9:$C$597&amp;'Costo SCyD'!$D$9:$D$597,0),MATCH('Resultados Caso II'!$D$4,'Costo SCyD'!$O$2:$S$2,0))+IF($D$6="Sí",INDEX(costos.acceso,MATCH($D58,vel.SAIB,0),MATCH($D$4,years,0)),0)</f>
        <v>153.72805234001876</v>
      </c>
      <c r="G58" s="34">
        <f t="array" ref="G58">INDEX('Costo SCyD'!$O$9:$S$597,MATCH(G$11&amp;$F$44&amp;G$13&amp;$D58,'Costo SCyD'!$A$9:$A$597&amp;'Costo SCyD'!$B$9:$B$597&amp;'Costo SCyD'!$C$9:$C$597&amp;'Costo SCyD'!$D$9:$D$597,0),MATCH('Resultados Caso II'!$D$4,'Costo SCyD'!$O$2:$S$2,0))+IF($D$6="Sí",INDEX(costos.acceso,MATCH($D58,vel.SAIB,0),MATCH($D$4,years,0)),0)</f>
        <v>170.66120221655663</v>
      </c>
      <c r="H58" s="34">
        <f t="array" ref="H58">INDEX('Costo SCyD'!$O$9:$S$597,MATCH(H$11&amp;$F$44&amp;H$13&amp;$D58,'Costo SCyD'!$A$9:$A$597&amp;'Costo SCyD'!$B$9:$B$597&amp;'Costo SCyD'!$C$9:$C$597&amp;'Costo SCyD'!$D$9:$D$597,0),MATCH('Resultados Caso II'!$D$4,'Costo SCyD'!$O$2:$S$2,0))+IF($D$6="Sí",INDEX(costos.acceso,MATCH($D58,vel.SAIB,0),MATCH($D$4,years,0)),0)</f>
        <v>195.65948137565414</v>
      </c>
      <c r="I58" s="34">
        <f t="array" ref="I58">INDEX('Costo SCyD'!$O$9:$S$597,MATCH(I$11&amp;$F$44&amp;I$13&amp;$D58,'Costo SCyD'!$A$9:$A$597&amp;'Costo SCyD'!$B$9:$B$597&amp;'Costo SCyD'!$C$9:$C$597&amp;'Costo SCyD'!$D$9:$D$597,0),MATCH('Resultados Caso II'!$D$4,'Costo SCyD'!$O$2:$S$2,0))+IF($D$6="Sí",INDEX(costos.acceso,MATCH($D58,vel.SAIB,0),MATCH($D$4,years,0)),0)</f>
        <v>218.29383432282663</v>
      </c>
      <c r="J58" s="9"/>
      <c r="K58" s="34">
        <f t="array" ref="K58">INDEX('Costo SCyD'!$O$9:$S$597,MATCH(K$11&amp;$F$44&amp;K$13&amp;$D58,'Costo SCyD'!$A$9:$A$597&amp;'Costo SCyD'!$B$9:$B$597&amp;'Costo SCyD'!$C$9:$C$597&amp;'Costo SCyD'!$D$9:$D$597,0),MATCH('Resultados Caso II'!$D$4,'Costo SCyD'!$O$2:$S$2,0))+IF($D$6="Sí",INDEX(costos.acceso,MATCH($D58,vel.SAIB,0),MATCH($D$4,years,0)),0)</f>
        <v>215.96034676034122</v>
      </c>
      <c r="L58" s="34">
        <f t="array" ref="L58">INDEX('Costo SCyD'!$O$9:$S$597,MATCH(L$11&amp;$F$44&amp;L$13&amp;$D58,'Costo SCyD'!$A$9:$A$597&amp;'Costo SCyD'!$B$9:$B$597&amp;'Costo SCyD'!$C$9:$C$597&amp;'Costo SCyD'!$D$9:$D$597,0),MATCH('Resultados Caso II'!$D$4,'Costo SCyD'!$O$2:$S$2,0))+IF($D$6="Sí",INDEX(costos.acceso,MATCH($D58,vel.SAIB,0),MATCH($D$4,years,0)),0)</f>
        <v>239.74838585546726</v>
      </c>
      <c r="M58" s="34">
        <f t="array" ref="M58">INDEX('Costo SCyD'!$O$9:$S$597,MATCH(M$11&amp;$F$44&amp;M$13&amp;$D58,'Costo SCyD'!$A$9:$A$597&amp;'Costo SCyD'!$B$9:$B$597&amp;'Costo SCyD'!$C$9:$C$597&amp;'Costo SCyD'!$D$9:$D$597,0),MATCH('Resultados Caso II'!$D$4,'Costo SCyD'!$O$2:$S$2,0))+IF($D$6="Sí",INDEX(costos.acceso,MATCH($D58,vel.SAIB,0),MATCH($D$4,years,0)),0)</f>
        <v>274.86648533980667</v>
      </c>
      <c r="N58" s="34">
        <f t="array" ref="N58">INDEX('Costo SCyD'!$O$9:$S$597,MATCH(N$11&amp;$F$44&amp;N$13&amp;$D58,'Costo SCyD'!$A$9:$A$597&amp;'Costo SCyD'!$B$9:$B$597&amp;'Costo SCyD'!$C$9:$C$597&amp;'Costo SCyD'!$D$9:$D$597,0),MATCH('Resultados Caso II'!$D$4,'Costo SCyD'!$O$2:$S$2,0))+IF($D$6="Sí",INDEX(costos.acceso,MATCH($D58,vel.SAIB,0),MATCH($D$4,years,0)),0)</f>
        <v>306.66369239968452</v>
      </c>
      <c r="O58" s="9"/>
      <c r="P58" s="34">
        <f t="array" ref="P58">INDEX('Costo SCyD'!$O$9:$S$597,MATCH(P$11&amp;$F$44&amp;P$13&amp;$D58,'Costo SCyD'!$A$9:$A$597&amp;'Costo SCyD'!$B$9:$B$597&amp;'Costo SCyD'!$C$9:$C$597&amp;'Costo SCyD'!$D$9:$D$597,0),MATCH('Resultados Caso II'!$D$4,'Costo SCyD'!$O$2:$S$2,0))+IF($D$6="Sí",INDEX(costos.acceso,MATCH($D58,vel.SAIB,0),MATCH($D$4,years,0)),0)</f>
        <v>288.56946618198202</v>
      </c>
      <c r="Q58" s="34">
        <f t="array" ref="Q58">INDEX('Costo SCyD'!$O$9:$S$597,MATCH(Q$11&amp;$F$44&amp;Q$13&amp;$D58,'Costo SCyD'!$A$9:$A$597&amp;'Costo SCyD'!$B$9:$B$597&amp;'Costo SCyD'!$C$9:$C$597&amp;'Costo SCyD'!$D$9:$D$597,0),MATCH('Resultados Caso II'!$D$4,'Costo SCyD'!$O$2:$S$2,0))+IF($D$6="Sí",INDEX(costos.acceso,MATCH($D58,vel.SAIB,0),MATCH($D$4,years,0)),0)</f>
        <v>320.35540210110895</v>
      </c>
      <c r="R58" s="34">
        <f t="array" ref="R58">INDEX('Costo SCyD'!$O$9:$S$597,MATCH(R$11&amp;$F$44&amp;R$13&amp;$D58,'Costo SCyD'!$A$9:$A$597&amp;'Costo SCyD'!$B$9:$B$597&amp;'Costo SCyD'!$C$9:$C$597&amp;'Costo SCyD'!$D$9:$D$597,0),MATCH('Resultados Caso II'!$D$4,'Costo SCyD'!$O$2:$S$2,0))+IF($D$6="Sí",INDEX(costos.acceso,MATCH($D58,vel.SAIB,0),MATCH($D$4,years,0)),0)</f>
        <v>367.28073526316217</v>
      </c>
      <c r="S58" s="34">
        <f t="array" ref="S58">INDEX('Costo SCyD'!$O$9:$S$597,MATCH(S$11&amp;$F$44&amp;S$13&amp;$D58,'Costo SCyD'!$A$9:$A$597&amp;'Costo SCyD'!$B$9:$B$597&amp;'Costo SCyD'!$C$9:$C$597&amp;'Costo SCyD'!$D$9:$D$597,0),MATCH('Resultados Caso II'!$D$4,'Costo SCyD'!$O$2:$S$2,0))+IF($D$6="Sí",INDEX(costos.acceso,MATCH($D58,vel.SAIB,0),MATCH($D$4,years,0)),0)</f>
        <v>409.76864197841445</v>
      </c>
    </row>
    <row r="59" spans="3:19">
      <c r="C59" s="10" t="str">
        <f t="shared" si="1"/>
        <v>100 Mbps</v>
      </c>
      <c r="D59" s="22">
        <v>100</v>
      </c>
      <c r="F59" s="34">
        <f t="array" ref="F59">INDEX('Costo SCyD'!$O$9:$S$597,MATCH(F$11&amp;$F$44&amp;F$13&amp;$D59,'Costo SCyD'!$A$9:$A$597&amp;'Costo SCyD'!$B$9:$B$597&amp;'Costo SCyD'!$C$9:$C$597&amp;'Costo SCyD'!$D$9:$D$597,0),MATCH('Resultados Caso II'!$D$4,'Costo SCyD'!$O$2:$S$2,0))+IF($D$6="Sí",INDEX(costos.acceso,MATCH($D59,vel.SAIB,0),MATCH($D$4,years,0)),0)</f>
        <v>171.3447385763842</v>
      </c>
      <c r="G59" s="34">
        <f t="array" ref="G59">INDEX('Costo SCyD'!$O$9:$S$597,MATCH(G$11&amp;$F$44&amp;G$13&amp;$D59,'Costo SCyD'!$A$9:$A$597&amp;'Costo SCyD'!$B$9:$B$597&amp;'Costo SCyD'!$C$9:$C$597&amp;'Costo SCyD'!$D$9:$D$597,0),MATCH('Resultados Caso II'!$D$4,'Costo SCyD'!$O$2:$S$2,0))+IF($D$6="Sí",INDEX(costos.acceso,MATCH($D59,vel.SAIB,0),MATCH($D$4,years,0)),0)</f>
        <v>190.21836700467344</v>
      </c>
      <c r="H59" s="34">
        <f t="array" ref="H59">INDEX('Costo SCyD'!$O$9:$S$597,MATCH(H$11&amp;$F$44&amp;H$13&amp;$D59,'Costo SCyD'!$A$9:$A$597&amp;'Costo SCyD'!$B$9:$B$597&amp;'Costo SCyD'!$C$9:$C$597&amp;'Costo SCyD'!$D$9:$D$597,0),MATCH('Resultados Caso II'!$D$4,'Costo SCyD'!$O$2:$S$2,0))+IF($D$6="Sí",INDEX(costos.acceso,MATCH($D59,vel.SAIB,0),MATCH($D$4,years,0)),0)</f>
        <v>218.08135975176882</v>
      </c>
      <c r="I59" s="34">
        <f t="array" ref="I59">INDEX('Costo SCyD'!$O$9:$S$597,MATCH(I$11&amp;$F$44&amp;I$13&amp;$D59,'Costo SCyD'!$A$9:$A$597&amp;'Costo SCyD'!$B$9:$B$597&amp;'Costo SCyD'!$C$9:$C$597&amp;'Costo SCyD'!$D$9:$D$597,0),MATCH('Resultados Caso II'!$D$4,'Costo SCyD'!$O$2:$S$2,0))+IF($D$6="Sí",INDEX(costos.acceso,MATCH($D59,vel.SAIB,0),MATCH($D$4,years,0)),0)</f>
        <v>243.30952877846559</v>
      </c>
      <c r="J59" s="9"/>
      <c r="K59" s="34">
        <f t="array" ref="K59">INDEX('Costo SCyD'!$O$9:$S$597,MATCH(K$11&amp;$F$44&amp;K$13&amp;$D59,'Costo SCyD'!$A$9:$A$597&amp;'Costo SCyD'!$B$9:$B$597&amp;'Costo SCyD'!$C$9:$C$597&amp;'Costo SCyD'!$D$9:$D$597,0),MATCH('Resultados Caso II'!$D$4,'Costo SCyD'!$O$2:$S$2,0))+IF($D$6="Sí",INDEX(costos.acceso,MATCH($D59,vel.SAIB,0),MATCH($D$4,years,0)),0)</f>
        <v>240.70863186811536</v>
      </c>
      <c r="L59" s="34">
        <f t="array" ref="L59">INDEX('Costo SCyD'!$O$9:$S$597,MATCH(L$11&amp;$F$44&amp;L$13&amp;$D59,'Costo SCyD'!$A$9:$A$597&amp;'Costo SCyD'!$B$9:$B$597&amp;'Costo SCyD'!$C$9:$C$597&amp;'Costo SCyD'!$D$9:$D$597,0),MATCH('Resultados Caso II'!$D$4,'Costo SCyD'!$O$2:$S$2,0))+IF($D$6="Sí",INDEX(costos.acceso,MATCH($D59,vel.SAIB,0),MATCH($D$4,years,0)),0)</f>
        <v>267.22269535851791</v>
      </c>
      <c r="M59" s="34">
        <f t="array" ref="M59">INDEX('Costo SCyD'!$O$9:$S$597,MATCH(M$11&amp;$F$44&amp;M$13&amp;$D59,'Costo SCyD'!$A$9:$A$597&amp;'Costo SCyD'!$B$9:$B$597&amp;'Costo SCyD'!$C$9:$C$597&amp;'Costo SCyD'!$D$9:$D$597,0),MATCH('Resultados Caso II'!$D$4,'Costo SCyD'!$O$2:$S$2,0))+IF($D$6="Sí",INDEX(costos.acceso,MATCH($D59,vel.SAIB,0),MATCH($D$4,years,0)),0)</f>
        <v>306.36520372865192</v>
      </c>
      <c r="N59" s="34">
        <f t="array" ref="N59">INDEX('Costo SCyD'!$O$9:$S$597,MATCH(N$11&amp;$F$44&amp;N$13&amp;$D59,'Costo SCyD'!$A$9:$A$597&amp;'Costo SCyD'!$B$9:$B$597&amp;'Costo SCyD'!$C$9:$C$597&amp;'Costo SCyD'!$D$9:$D$597,0),MATCH('Resultados Caso II'!$D$4,'Costo SCyD'!$O$2:$S$2,0))+IF($D$6="Sí",INDEX(costos.acceso,MATCH($D59,vel.SAIB,0),MATCH($D$4,years,0)),0)</f>
        <v>341.80625725272387</v>
      </c>
      <c r="O59" s="9"/>
      <c r="P59" s="34">
        <f t="array" ref="P59">INDEX('Costo SCyD'!$O$9:$S$597,MATCH(P$11&amp;$F$44&amp;P$13&amp;$D59,'Costo SCyD'!$A$9:$A$597&amp;'Costo SCyD'!$B$9:$B$597&amp;'Costo SCyD'!$C$9:$C$597&amp;'Costo SCyD'!$D$9:$D$597,0),MATCH('Resultados Caso II'!$D$4,'Costo SCyD'!$O$2:$S$2,0))+IF($D$6="Sí",INDEX(costos.acceso,MATCH($D59,vel.SAIB,0),MATCH($D$4,years,0)),0)</f>
        <v>321.63849727774686</v>
      </c>
      <c r="Q59" s="34">
        <f t="array" ref="Q59">INDEX('Costo SCyD'!$O$9:$S$597,MATCH(Q$11&amp;$F$44&amp;Q$13&amp;$D59,'Costo SCyD'!$A$9:$A$597&amp;'Costo SCyD'!$B$9:$B$597&amp;'Costo SCyD'!$C$9:$C$597&amp;'Costo SCyD'!$D$9:$D$597,0),MATCH('Resultados Caso II'!$D$4,'Costo SCyD'!$O$2:$S$2,0))+IF($D$6="Sí",INDEX(costos.acceso,MATCH($D59,vel.SAIB,0),MATCH($D$4,years,0)),0)</f>
        <v>357.0669880285576</v>
      </c>
      <c r="R59" s="34">
        <f t="array" ref="R59">INDEX('Costo SCyD'!$O$9:$S$597,MATCH(R$11&amp;$F$44&amp;R$13&amp;$D59,'Costo SCyD'!$A$9:$A$597&amp;'Costo SCyD'!$B$9:$B$597&amp;'Costo SCyD'!$C$9:$C$597&amp;'Costo SCyD'!$D$9:$D$597,0),MATCH('Resultados Caso II'!$D$4,'Costo SCyD'!$O$2:$S$2,0))+IF($D$6="Sí",INDEX(costos.acceso,MATCH($D59,vel.SAIB,0),MATCH($D$4,years,0)),0)</f>
        <v>409.36979692304493</v>
      </c>
      <c r="S59" s="34">
        <f t="array" ref="S59">INDEX('Costo SCyD'!$O$9:$S$597,MATCH(S$11&amp;$F$44&amp;S$13&amp;$D59,'Costo SCyD'!$A$9:$A$597&amp;'Costo SCyD'!$B$9:$B$597&amp;'Costo SCyD'!$C$9:$C$597&amp;'Costo SCyD'!$D$9:$D$597,0),MATCH('Resultados Caso II'!$D$4,'Costo SCyD'!$O$2:$S$2,0))+IF($D$6="Sí",INDEX(costos.acceso,MATCH($D59,vel.SAIB,0),MATCH($D$4,years,0)),0)</f>
        <v>456.7266661344006</v>
      </c>
    </row>
    <row r="60" spans="3:19">
      <c r="C60" s="10" t="str">
        <f t="shared" si="1"/>
        <v>120 Mbps</v>
      </c>
      <c r="D60" s="22">
        <v>120</v>
      </c>
      <c r="F60" s="34">
        <f t="array" ref="F60">INDEX('Costo SCyD'!$O$9:$S$597,MATCH(F$11&amp;$F$44&amp;F$13&amp;$D60,'Costo SCyD'!$A$9:$A$597&amp;'Costo SCyD'!$B$9:$B$597&amp;'Costo SCyD'!$C$9:$C$597&amp;'Costo SCyD'!$D$9:$D$597,0),MATCH('Resultados Caso II'!$D$4,'Costo SCyD'!$O$2:$S$2,0))+IF($D$6="Sí",INDEX(costos.acceso,MATCH($D60,vel.SAIB,0),MATCH($D$4,years,0)),0)</f>
        <v>187.22709335865753</v>
      </c>
      <c r="G60" s="34">
        <f t="array" ref="G60">INDEX('Costo SCyD'!$O$9:$S$597,MATCH(G$11&amp;$F$44&amp;G$13&amp;$D60,'Costo SCyD'!$A$9:$A$597&amp;'Costo SCyD'!$B$9:$B$597&amp;'Costo SCyD'!$C$9:$C$597&amp;'Costo SCyD'!$D$9:$D$597,0),MATCH('Resultados Caso II'!$D$4,'Costo SCyD'!$O$2:$S$2,0))+IF($D$6="Sí",INDEX(costos.acceso,MATCH($D60,vel.SAIB,0),MATCH($D$4,years,0)),0)</f>
        <v>207.85016367362167</v>
      </c>
      <c r="H60" s="34">
        <f t="array" ref="H60">INDEX('Costo SCyD'!$O$9:$S$597,MATCH(H$11&amp;$F$44&amp;H$13&amp;$D60,'Costo SCyD'!$A$9:$A$597&amp;'Costo SCyD'!$B$9:$B$597&amp;'Costo SCyD'!$C$9:$C$597&amp;'Costo SCyD'!$D$9:$D$597,0),MATCH('Resultados Caso II'!$D$4,'Costo SCyD'!$O$2:$S$2,0))+IF($D$6="Sí",INDEX(costos.acceso,MATCH($D60,vel.SAIB,0),MATCH($D$4,years,0)),0)</f>
        <v>238.29584404673946</v>
      </c>
      <c r="I60" s="34">
        <f t="array" ref="I60">INDEX('Costo SCyD'!$O$9:$S$597,MATCH(I$11&amp;$F$44&amp;I$13&amp;$D60,'Costo SCyD'!$A$9:$A$597&amp;'Costo SCyD'!$B$9:$B$597&amp;'Costo SCyD'!$C$9:$C$597&amp;'Costo SCyD'!$D$9:$D$597,0),MATCH('Resultados Caso II'!$D$4,'Costo SCyD'!$O$2:$S$2,0))+IF($D$6="Sí",INDEX(costos.acceso,MATCH($D60,vel.SAIB,0),MATCH($D$4,years,0)),0)</f>
        <v>265.86247256929369</v>
      </c>
      <c r="J60" s="9"/>
      <c r="K60" s="34">
        <f t="array" ref="K60">INDEX('Costo SCyD'!$O$9:$S$597,MATCH(K$11&amp;$F$44&amp;K$13&amp;$D60,'Costo SCyD'!$A$9:$A$597&amp;'Costo SCyD'!$B$9:$B$597&amp;'Costo SCyD'!$C$9:$C$597&amp;'Costo SCyD'!$D$9:$D$597,0),MATCH('Resultados Caso II'!$D$4,'Costo SCyD'!$O$2:$S$2,0))+IF($D$6="Sí",INDEX(costos.acceso,MATCH($D60,vel.SAIB,0),MATCH($D$4,years,0)),0)</f>
        <v>263.02049228617403</v>
      </c>
      <c r="L60" s="34">
        <f t="array" ref="L60">INDEX('Costo SCyD'!$O$9:$S$597,MATCH(L$11&amp;$F$44&amp;L$13&amp;$D60,'Costo SCyD'!$A$9:$A$597&amp;'Costo SCyD'!$B$9:$B$597&amp;'Costo SCyD'!$C$9:$C$597&amp;'Costo SCyD'!$D$9:$D$597,0),MATCH('Resultados Caso II'!$D$4,'Costo SCyD'!$O$2:$S$2,0))+IF($D$6="Sí",INDEX(costos.acceso,MATCH($D60,vel.SAIB,0),MATCH($D$4,years,0)),0)</f>
        <v>291.99220791444219</v>
      </c>
      <c r="M60" s="34">
        <f t="array" ref="M60">INDEX('Costo SCyD'!$O$9:$S$597,MATCH(M$11&amp;$F$44&amp;M$13&amp;$D60,'Costo SCyD'!$A$9:$A$597&amp;'Costo SCyD'!$B$9:$B$597&amp;'Costo SCyD'!$C$9:$C$597&amp;'Costo SCyD'!$D$9:$D$597,0),MATCH('Resultados Caso II'!$D$4,'Costo SCyD'!$O$2:$S$2,0))+IF($D$6="Sí",INDEX(costos.acceso,MATCH($D60,vel.SAIB,0),MATCH($D$4,years,0)),0)</f>
        <v>334.76292926717355</v>
      </c>
      <c r="N60" s="34">
        <f t="array" ref="N60">INDEX('Costo SCyD'!$O$9:$S$597,MATCH(N$11&amp;$F$44&amp;N$13&amp;$D60,'Costo SCyD'!$A$9:$A$597&amp;'Costo SCyD'!$B$9:$B$597&amp;'Costo SCyD'!$C$9:$C$597&amp;'Costo SCyD'!$D$9:$D$597,0),MATCH('Resultados Caso II'!$D$4,'Costo SCyD'!$O$2:$S$2,0))+IF($D$6="Sí",INDEX(costos.acceso,MATCH($D60,vel.SAIB,0),MATCH($D$4,years,0)),0)</f>
        <v>373.48909904636713</v>
      </c>
      <c r="O60" s="9"/>
      <c r="P60" s="34">
        <f t="array" ref="P60">INDEX('Costo SCyD'!$O$9:$S$597,MATCH(P$11&amp;$F$44&amp;P$13&amp;$D60,'Costo SCyD'!$A$9:$A$597&amp;'Costo SCyD'!$B$9:$B$597&amp;'Costo SCyD'!$C$9:$C$597&amp;'Costo SCyD'!$D$9:$D$597,0),MATCH('Resultados Caso II'!$D$4,'Costo SCyD'!$O$2:$S$2,0))+IF($D$6="Sí",INDEX(costos.acceso,MATCH($D60,vel.SAIB,0),MATCH($D$4,years,0)),0)</f>
        <v>351.45194102772905</v>
      </c>
      <c r="Q60" s="34">
        <f t="array" ref="Q60">INDEX('Costo SCyD'!$O$9:$S$597,MATCH(Q$11&amp;$F$44&amp;Q$13&amp;$D60,'Costo SCyD'!$A$9:$A$597&amp;'Costo SCyD'!$B$9:$B$597&amp;'Costo SCyD'!$C$9:$C$597&amp;'Costo SCyD'!$D$9:$D$597,0),MATCH('Resultados Caso II'!$D$4,'Costo SCyD'!$O$2:$S$2,0))+IF($D$6="Sí",INDEX(costos.acceso,MATCH($D60,vel.SAIB,0),MATCH($D$4,years,0)),0)</f>
        <v>390.16438356007649</v>
      </c>
      <c r="R60" s="34">
        <f t="array" ref="R60">INDEX('Costo SCyD'!$O$9:$S$597,MATCH(R$11&amp;$F$44&amp;R$13&amp;$D60,'Costo SCyD'!$A$9:$A$597&amp;'Costo SCyD'!$B$9:$B$597&amp;'Costo SCyD'!$C$9:$C$597&amp;'Costo SCyD'!$D$9:$D$597,0),MATCH('Resultados Caso II'!$D$4,'Costo SCyD'!$O$2:$S$2,0))+IF($D$6="Sí",INDEX(costos.acceso,MATCH($D60,vel.SAIB,0),MATCH($D$4,years,0)),0)</f>
        <v>447.31526525722751</v>
      </c>
      <c r="S60" s="34">
        <f t="array" ref="S60">INDEX('Costo SCyD'!$O$9:$S$597,MATCH(S$11&amp;$F$44&amp;S$13&amp;$D60,'Costo SCyD'!$A$9:$A$597&amp;'Costo SCyD'!$B$9:$B$597&amp;'Costo SCyD'!$C$9:$C$597&amp;'Costo SCyD'!$D$9:$D$597,0),MATCH('Resultados Caso II'!$D$4,'Costo SCyD'!$O$2:$S$2,0))+IF($D$6="Sí",INDEX(costos.acceso,MATCH($D60,vel.SAIB,0),MATCH($D$4,years,0)),0)</f>
        <v>499.06175625937522</v>
      </c>
    </row>
    <row r="61" spans="3:19">
      <c r="C61" s="10" t="str">
        <f t="shared" si="1"/>
        <v>150 Mbps</v>
      </c>
      <c r="D61" s="22">
        <v>150</v>
      </c>
      <c r="F61" s="34">
        <f t="array" ref="F61">INDEX('Costo SCyD'!$O$9:$S$597,MATCH(F$11&amp;$F$44&amp;F$13&amp;$D61,'Costo SCyD'!$A$9:$A$597&amp;'Costo SCyD'!$B$9:$B$597&amp;'Costo SCyD'!$C$9:$C$597&amp;'Costo SCyD'!$D$9:$D$597,0),MATCH('Resultados Caso II'!$D$4,'Costo SCyD'!$O$2:$S$2,0))+IF($D$6="Sí",INDEX(costos.acceso,MATCH($D61,vel.SAIB,0),MATCH($D$4,years,0)),0)</f>
        <v>208.68265015808208</v>
      </c>
      <c r="G61" s="34">
        <f t="array" ref="G61">INDEX('Costo SCyD'!$O$9:$S$597,MATCH(G$11&amp;$F$44&amp;G$13&amp;$D61,'Costo SCyD'!$A$9:$A$597&amp;'Costo SCyD'!$B$9:$B$597&amp;'Costo SCyD'!$C$9:$C$597&amp;'Costo SCyD'!$D$9:$D$597,0),MATCH('Resultados Caso II'!$D$4,'Costo SCyD'!$O$2:$S$2,0))+IF($D$6="Sí",INDEX(costos.acceso,MATCH($D61,vel.SAIB,0),MATCH($D$4,years,0)),0)</f>
        <v>231.6690507399623</v>
      </c>
      <c r="H61" s="34">
        <f t="array" ref="H61">INDEX('Costo SCyD'!$O$9:$S$597,MATCH(H$11&amp;$F$44&amp;H$13&amp;$D61,'Costo SCyD'!$A$9:$A$597&amp;'Costo SCyD'!$B$9:$B$597&amp;'Costo SCyD'!$C$9:$C$597&amp;'Costo SCyD'!$D$9:$D$597,0),MATCH('Resultados Caso II'!$D$4,'Costo SCyD'!$O$2:$S$2,0))+IF($D$6="Sí",INDEX(costos.acceso,MATCH($D61,vel.SAIB,0),MATCH($D$4,years,0)),0)</f>
        <v>265.6036974417471</v>
      </c>
      <c r="I61" s="34">
        <f t="array" ref="I61">INDEX('Costo SCyD'!$O$9:$S$597,MATCH(I$11&amp;$F$44&amp;I$13&amp;$D61,'Costo SCyD'!$A$9:$A$597&amp;'Costo SCyD'!$B$9:$B$597&amp;'Costo SCyD'!$C$9:$C$597&amp;'Costo SCyD'!$D$9:$D$597,0),MATCH('Resultados Caso II'!$D$4,'Costo SCyD'!$O$2:$S$2,0))+IF($D$6="Sí",INDEX(costos.acceso,MATCH($D61,vel.SAIB,0),MATCH($D$4,years,0)),0)</f>
        <v>296.32936322447654</v>
      </c>
      <c r="J61" s="9"/>
      <c r="K61" s="34">
        <f t="array" ref="K61">INDEX('Costo SCyD'!$O$9:$S$597,MATCH(K$11&amp;$F$44&amp;K$13&amp;$D61,'Costo SCyD'!$A$9:$A$597&amp;'Costo SCyD'!$B$9:$B$597&amp;'Costo SCyD'!$C$9:$C$597&amp;'Costo SCyD'!$D$9:$D$597,0),MATCH('Resultados Caso II'!$D$4,'Costo SCyD'!$O$2:$S$2,0))+IF($D$6="Sí",INDEX(costos.acceso,MATCH($D61,vel.SAIB,0),MATCH($D$4,years,0)),0)</f>
        <v>293.1617021422083</v>
      </c>
      <c r="L61" s="34">
        <f t="array" ref="L61">INDEX('Costo SCyD'!$O$9:$S$597,MATCH(L$11&amp;$F$44&amp;L$13&amp;$D61,'Costo SCyD'!$A$9:$A$597&amp;'Costo SCyD'!$B$9:$B$597&amp;'Costo SCyD'!$C$9:$C$597&amp;'Costo SCyD'!$D$9:$D$597,0),MATCH('Resultados Caso II'!$D$4,'Costo SCyD'!$O$2:$S$2,0))+IF($D$6="Sí",INDEX(costos.acceso,MATCH($D61,vel.SAIB,0),MATCH($D$4,years,0)),0)</f>
        <v>325.45347299906632</v>
      </c>
      <c r="M61" s="34">
        <f t="array" ref="M61">INDEX('Costo SCyD'!$O$9:$S$597,MATCH(M$11&amp;$F$44&amp;M$13&amp;$D61,'Costo SCyD'!$A$9:$A$597&amp;'Costo SCyD'!$B$9:$B$597&amp;'Costo SCyD'!$C$9:$C$597&amp;'Costo SCyD'!$D$9:$D$597,0),MATCH('Resultados Caso II'!$D$4,'Costo SCyD'!$O$2:$S$2,0))+IF($D$6="Sí",INDEX(costos.acceso,MATCH($D61,vel.SAIB,0),MATCH($D$4,years,0)),0)</f>
        <v>373.12556639616281</v>
      </c>
      <c r="N61" s="34">
        <f t="array" ref="N61">INDEX('Costo SCyD'!$O$9:$S$597,MATCH(N$11&amp;$F$44&amp;N$13&amp;$D61,'Costo SCyD'!$A$9:$A$597&amp;'Costo SCyD'!$B$9:$B$597&amp;'Costo SCyD'!$C$9:$C$597&amp;'Costo SCyD'!$D$9:$D$597,0),MATCH('Resultados Caso II'!$D$4,'Costo SCyD'!$O$2:$S$2,0))+IF($D$6="Sí",INDEX(costos.acceso,MATCH($D61,vel.SAIB,0),MATCH($D$4,years,0)),0)</f>
        <v>416.28961704193574</v>
      </c>
      <c r="O61" s="9"/>
      <c r="P61" s="34">
        <f t="array" ref="P61">INDEX('Costo SCyD'!$O$9:$S$597,MATCH(P$11&amp;$F$44&amp;P$13&amp;$D61,'Costo SCyD'!$A$9:$A$597&amp;'Costo SCyD'!$B$9:$B$597&amp;'Costo SCyD'!$C$9:$C$597&amp;'Costo SCyD'!$D$9:$D$597,0),MATCH('Resultados Caso II'!$D$4,'Costo SCyD'!$O$2:$S$2,0))+IF($D$6="Sí",INDEX(costos.acceso,MATCH($D61,vel.SAIB,0),MATCH($D$4,years,0)),0)</f>
        <v>391.72707935155842</v>
      </c>
      <c r="Q61" s="34">
        <f t="array" ref="Q61">INDEX('Costo SCyD'!$O$9:$S$597,MATCH(Q$11&amp;$F$44&amp;Q$13&amp;$D61,'Costo SCyD'!$A$9:$A$597&amp;'Costo SCyD'!$B$9:$B$597&amp;'Costo SCyD'!$C$9:$C$597&amp;'Costo SCyD'!$D$9:$D$597,0),MATCH('Resultados Caso II'!$D$4,'Costo SCyD'!$O$2:$S$2,0))+IF($D$6="Sí",INDEX(costos.acceso,MATCH($D61,vel.SAIB,0),MATCH($D$4,years,0)),0)</f>
        <v>434.87582965698078</v>
      </c>
      <c r="R61" s="34">
        <f t="array" ref="R61">INDEX('Costo SCyD'!$O$9:$S$597,MATCH(R$11&amp;$F$44&amp;R$13&amp;$D61,'Costo SCyD'!$A$9:$A$597&amp;'Costo SCyD'!$B$9:$B$597&amp;'Costo SCyD'!$C$9:$C$597&amp;'Costo SCyD'!$D$9:$D$597,0),MATCH('Resultados Caso II'!$D$4,'Costo SCyD'!$O$2:$S$2,0))+IF($D$6="Sí",INDEX(costos.acceso,MATCH($D61,vel.SAIB,0),MATCH($D$4,years,0)),0)</f>
        <v>498.57599845993258</v>
      </c>
      <c r="S61" s="34">
        <f t="array" ref="S61">INDEX('Costo SCyD'!$O$9:$S$597,MATCH(S$11&amp;$F$44&amp;S$13&amp;$D61,'Costo SCyD'!$A$9:$A$597&amp;'Costo SCyD'!$B$9:$B$597&amp;'Costo SCyD'!$C$9:$C$597&amp;'Costo SCyD'!$D$9:$D$597,0),MATCH('Resultados Caso II'!$D$4,'Costo SCyD'!$O$2:$S$2,0))+IF($D$6="Sí",INDEX(costos.acceso,MATCH($D61,vel.SAIB,0),MATCH($D$4,years,0)),0)</f>
        <v>556.25245267921287</v>
      </c>
    </row>
    <row r="62" spans="3:19">
      <c r="C62" s="10" t="str">
        <f t="shared" si="1"/>
        <v>200 Mbps</v>
      </c>
      <c r="D62" s="22">
        <v>200</v>
      </c>
      <c r="F62" s="34">
        <f t="array" ref="F62">INDEX('Costo SCyD'!$O$9:$S$597,MATCH(F$11&amp;$F$44&amp;F$13&amp;$D62,'Costo SCyD'!$A$9:$A$597&amp;'Costo SCyD'!$B$9:$B$597&amp;'Costo SCyD'!$C$9:$C$597&amp;'Costo SCyD'!$D$9:$D$597,0),MATCH('Resultados Caso II'!$D$4,'Costo SCyD'!$O$2:$S$2,0))+IF($D$6="Sí",INDEX(costos.acceso,MATCH($D62,vel.SAIB,0),MATCH($D$4,years,0)),0)</f>
        <v>240.01122697880155</v>
      </c>
      <c r="G62" s="34">
        <f t="array" ref="G62">INDEX('Costo SCyD'!$O$9:$S$597,MATCH(G$11&amp;$F$44&amp;G$13&amp;$D62,'Costo SCyD'!$A$9:$A$597&amp;'Costo SCyD'!$B$9:$B$597&amp;'Costo SCyD'!$C$9:$C$597&amp;'Costo SCyD'!$D$9:$D$597,0),MATCH('Resultados Caso II'!$D$4,'Costo SCyD'!$O$2:$S$2,0))+IF($D$6="Sí",INDEX(costos.acceso,MATCH($D62,vel.SAIB,0),MATCH($D$4,years,0)),0)</f>
        <v>266.44847129836552</v>
      </c>
      <c r="H62" s="34">
        <f t="array" ref="H62">INDEX('Costo SCyD'!$O$9:$S$597,MATCH(H$11&amp;$F$44&amp;H$13&amp;$D62,'Costo SCyD'!$A$9:$A$597&amp;'Costo SCyD'!$B$9:$B$597&amp;'Costo SCyD'!$C$9:$C$597&amp;'Costo SCyD'!$D$9:$D$597,0),MATCH('Resultados Caso II'!$D$4,'Costo SCyD'!$O$2:$S$2,0))+IF($D$6="Sí",INDEX(costos.acceso,MATCH($D62,vel.SAIB,0),MATCH($D$4,years,0)),0)</f>
        <v>305.47757211636701</v>
      </c>
      <c r="I62" s="34">
        <f t="array" ref="I62">INDEX('Costo SCyD'!$O$9:$S$597,MATCH(I$11&amp;$F$44&amp;I$13&amp;$D62,'Costo SCyD'!$A$9:$A$597&amp;'Costo SCyD'!$B$9:$B$597&amp;'Costo SCyD'!$C$9:$C$597&amp;'Costo SCyD'!$D$9:$D$597,0),MATCH('Resultados Caso II'!$D$4,'Costo SCyD'!$O$2:$S$2,0))+IF($D$6="Sí",INDEX(costos.acceso,MATCH($D62,vel.SAIB,0),MATCH($D$4,years,0)),0)</f>
        <v>340.81594230989816</v>
      </c>
      <c r="J62" s="9"/>
      <c r="K62" s="34">
        <f t="array" ref="K62">INDEX('Costo SCyD'!$O$9:$S$597,MATCH(K$11&amp;$F$44&amp;K$13&amp;$D62,'Costo SCyD'!$A$9:$A$597&amp;'Costo SCyD'!$B$9:$B$597&amp;'Costo SCyD'!$C$9:$C$597&amp;'Costo SCyD'!$D$9:$D$597,0),MATCH('Resultados Caso II'!$D$4,'Costo SCyD'!$O$2:$S$2,0))+IF($D$6="Sí",INDEX(costos.acceso,MATCH($D62,vel.SAIB,0),MATCH($D$4,years,0)),0)</f>
        <v>337.17273468131822</v>
      </c>
      <c r="L62" s="34">
        <f t="array" ref="L62">INDEX('Costo SCyD'!$O$9:$S$597,MATCH(L$11&amp;$F$44&amp;L$13&amp;$D62,'Costo SCyD'!$A$9:$A$597&amp;'Costo SCyD'!$B$9:$B$597&amp;'Costo SCyD'!$C$9:$C$597&amp;'Costo SCyD'!$D$9:$D$597,0),MATCH('Resultados Caso II'!$D$4,'Costo SCyD'!$O$2:$S$2,0))+IF($D$6="Sí",INDEX(costos.acceso,MATCH($D62,vel.SAIB,0),MATCH($D$4,years,0)),0)</f>
        <v>374.31232217841819</v>
      </c>
      <c r="M62" s="34">
        <f t="array" ref="M62">INDEX('Costo SCyD'!$O$9:$S$597,MATCH(M$11&amp;$F$44&amp;M$13&amp;$D62,'Costo SCyD'!$A$9:$A$597&amp;'Costo SCyD'!$B$9:$B$597&amp;'Costo SCyD'!$C$9:$C$597&amp;'Costo SCyD'!$D$9:$D$597,0),MATCH('Resultados Caso II'!$D$4,'Costo SCyD'!$O$2:$S$2,0))+IF($D$6="Sí",INDEX(costos.acceso,MATCH($D62,vel.SAIB,0),MATCH($D$4,years,0)),0)</f>
        <v>429.14121006257011</v>
      </c>
      <c r="N62" s="34">
        <f t="array" ref="N62">INDEX('Costo SCyD'!$O$9:$S$597,MATCH(N$11&amp;$F$44&amp;N$13&amp;$D62,'Costo SCyD'!$A$9:$A$597&amp;'Costo SCyD'!$B$9:$B$597&amp;'Costo SCyD'!$C$9:$C$597&amp;'Costo SCyD'!$D$9:$D$597,0),MATCH('Resultados Caso II'!$D$4,'Costo SCyD'!$O$2:$S$2,0))+IF($D$6="Sí",INDEX(costos.acceso,MATCH($D62,vel.SAIB,0),MATCH($D$4,years,0)),0)</f>
        <v>478.78528324747185</v>
      </c>
      <c r="O62" s="9"/>
      <c r="P62" s="34">
        <f t="array" ref="P62">INDEX('Costo SCyD'!$O$9:$S$597,MATCH(P$11&amp;$F$44&amp;P$13&amp;$D62,'Costo SCyD'!$A$9:$A$597&amp;'Costo SCyD'!$B$9:$B$597&amp;'Costo SCyD'!$C$9:$C$597&amp;'Costo SCyD'!$D$9:$D$597,0),MATCH('Resultados Caso II'!$D$4,'Costo SCyD'!$O$2:$S$2,0))+IF($D$6="Sí",INDEX(costos.acceso,MATCH($D62,vel.SAIB,0),MATCH($D$4,years,0)),0)</f>
        <v>450.53528352629377</v>
      </c>
      <c r="Q62" s="34">
        <f t="array" ref="Q62">INDEX('Costo SCyD'!$O$9:$S$597,MATCH(Q$11&amp;$F$44&amp;Q$13&amp;$D62,'Costo SCyD'!$A$9:$A$597&amp;'Costo SCyD'!$B$9:$B$597&amp;'Costo SCyD'!$C$9:$C$597&amp;'Costo SCyD'!$D$9:$D$597,0),MATCH('Resultados Caso II'!$D$4,'Costo SCyD'!$O$2:$S$2,0))+IF($D$6="Sí",INDEX(costos.acceso,MATCH($D62,vel.SAIB,0),MATCH($D$4,years,0)),0)</f>
        <v>500.16175940036049</v>
      </c>
      <c r="R62" s="34">
        <f t="array" ref="R62">INDEX('Costo SCyD'!$O$9:$S$597,MATCH(R$11&amp;$F$44&amp;R$13&amp;$D62,'Costo SCyD'!$A$9:$A$597&amp;'Costo SCyD'!$B$9:$B$597&amp;'Costo SCyD'!$C$9:$C$597&amp;'Costo SCyD'!$D$9:$D$597,0),MATCH('Resultados Caso II'!$D$4,'Costo SCyD'!$O$2:$S$2,0))+IF($D$6="Sí",INDEX(costos.acceso,MATCH($D62,vel.SAIB,0),MATCH($D$4,years,0)),0)</f>
        <v>573.4249447278022</v>
      </c>
      <c r="S62" s="34">
        <f t="array" ref="S62">INDEX('Costo SCyD'!$O$9:$S$597,MATCH(S$11&amp;$F$44&amp;S$13&amp;$D62,'Costo SCyD'!$A$9:$A$597&amp;'Costo SCyD'!$B$9:$B$597&amp;'Costo SCyD'!$C$9:$C$597&amp;'Costo SCyD'!$D$9:$D$597,0),MATCH('Resultados Caso II'!$D$4,'Costo SCyD'!$O$2:$S$2,0))+IF($D$6="Sí",INDEX(costos.acceso,MATCH($D62,vel.SAIB,0),MATCH($D$4,years,0)),0)</f>
        <v>639.7601026073371</v>
      </c>
    </row>
    <row r="63" spans="3:19">
      <c r="C63" s="10" t="str">
        <f t="shared" si="1"/>
        <v>250 Mbps</v>
      </c>
      <c r="D63" s="22">
        <v>250</v>
      </c>
      <c r="F63" s="34">
        <f t="array" ref="F63">INDEX('Costo SCyD'!$O$9:$S$597,MATCH(F$11&amp;$F$44&amp;F$13&amp;$D63,'Costo SCyD'!$A$9:$A$597&amp;'Costo SCyD'!$B$9:$B$597&amp;'Costo SCyD'!$C$9:$C$597&amp;'Costo SCyD'!$D$9:$D$597,0),MATCH('Resultados Caso II'!$D$4,'Costo SCyD'!$O$2:$S$2,0))+IF($D$6="Sí",INDEX(costos.acceso,MATCH($D63,vel.SAIB,0),MATCH($D$4,years,0)),0)</f>
        <v>267.5156571366665</v>
      </c>
      <c r="G63" s="34">
        <f t="array" ref="G63">INDEX('Costo SCyD'!$O$9:$S$597,MATCH(G$11&amp;$F$44&amp;G$13&amp;$D63,'Costo SCyD'!$A$9:$A$597&amp;'Costo SCyD'!$B$9:$B$597&amp;'Costo SCyD'!$C$9:$C$597&amp;'Costo SCyD'!$D$9:$D$597,0),MATCH('Resultados Caso II'!$D$4,'Costo SCyD'!$O$2:$S$2,0))+IF($D$6="Sí",INDEX(costos.acceso,MATCH($D63,vel.SAIB,0),MATCH($D$4,years,0)),0)</f>
        <v>296.98251531682746</v>
      </c>
      <c r="H63" s="34">
        <f t="array" ref="H63">INDEX('Costo SCyD'!$O$9:$S$597,MATCH(H$11&amp;$F$44&amp;H$13&amp;$D63,'Costo SCyD'!$A$9:$A$597&amp;'Costo SCyD'!$B$9:$B$597&amp;'Costo SCyD'!$C$9:$C$597&amp;'Costo SCyD'!$D$9:$D$597,0),MATCH('Resultados Caso II'!$D$4,'Costo SCyD'!$O$2:$S$2,0))+IF($D$6="Sí",INDEX(costos.acceso,MATCH($D63,vel.SAIB,0),MATCH($D$4,years,0)),0)</f>
        <v>340.48421181747926</v>
      </c>
      <c r="I63" s="34">
        <f t="array" ref="I63">INDEX('Costo SCyD'!$O$9:$S$597,MATCH(I$11&amp;$F$44&amp;I$13&amp;$D63,'Costo SCyD'!$A$9:$A$597&amp;'Costo SCyD'!$B$9:$B$597&amp;'Costo SCyD'!$C$9:$C$597&amp;'Costo SCyD'!$D$9:$D$597,0),MATCH('Resultados Caso II'!$D$4,'Costo SCyD'!$O$2:$S$2,0))+IF($D$6="Sí",INDEX(costos.acceso,MATCH($D63,vel.SAIB,0),MATCH($D$4,years,0)),0)</f>
        <v>379.87223313406645</v>
      </c>
      <c r="J63" s="9"/>
      <c r="K63" s="34">
        <f t="array" ref="K63">INDEX('Costo SCyD'!$O$9:$S$597,MATCH(K$11&amp;$F$44&amp;K$13&amp;$D63,'Costo SCyD'!$A$9:$A$597&amp;'Costo SCyD'!$B$9:$B$597&amp;'Costo SCyD'!$C$9:$C$597&amp;'Costo SCyD'!$D$9:$D$597,0),MATCH('Resultados Caso II'!$D$4,'Costo SCyD'!$O$2:$S$2,0))+IF($D$6="Sí",INDEX(costos.acceso,MATCH($D63,vel.SAIB,0),MATCH($D$4,years,0)),0)</f>
        <v>375.81152691164056</v>
      </c>
      <c r="L63" s="34">
        <f t="array" ref="L63">INDEX('Costo SCyD'!$O$9:$S$597,MATCH(L$11&amp;$F$44&amp;L$13&amp;$D63,'Costo SCyD'!$A$9:$A$597&amp;'Costo SCyD'!$B$9:$B$597&amp;'Costo SCyD'!$C$9:$C$597&amp;'Costo SCyD'!$D$9:$D$597,0),MATCH('Resultados Caso II'!$D$4,'Costo SCyD'!$O$2:$S$2,0))+IF($D$6="Sí",INDEX(costos.acceso,MATCH($D63,vel.SAIB,0),MATCH($D$4,years,0)),0)</f>
        <v>417.20717860733799</v>
      </c>
      <c r="M63" s="34">
        <f t="array" ref="M63">INDEX('Costo SCyD'!$O$9:$S$597,MATCH(M$11&amp;$F$44&amp;M$13&amp;$D63,'Costo SCyD'!$A$9:$A$597&amp;'Costo SCyD'!$B$9:$B$597&amp;'Costo SCyD'!$C$9:$C$597&amp;'Costo SCyD'!$D$9:$D$597,0),MATCH('Resultados Caso II'!$D$4,'Costo SCyD'!$O$2:$S$2,0))+IF($D$6="Sí",INDEX(costos.acceso,MATCH($D63,vel.SAIB,0),MATCH($D$4,years,0)),0)</f>
        <v>478.31926139210276</v>
      </c>
      <c r="N63" s="34">
        <f t="array" ref="N63">INDEX('Costo SCyD'!$O$9:$S$597,MATCH(N$11&amp;$F$44&amp;N$13&amp;$D63,'Costo SCyD'!$A$9:$A$597&amp;'Costo SCyD'!$B$9:$B$597&amp;'Costo SCyD'!$C$9:$C$597&amp;'Costo SCyD'!$D$9:$D$597,0),MATCH('Resultados Caso II'!$D$4,'Costo SCyD'!$O$2:$S$2,0))+IF($D$6="Sí",INDEX(costos.acceso,MATCH($D63,vel.SAIB,0),MATCH($D$4,years,0)),0)</f>
        <v>533.65236821452959</v>
      </c>
      <c r="O63" s="9"/>
      <c r="P63" s="34">
        <f t="array" ref="P63">INDEX('Costo SCyD'!$O$9:$S$597,MATCH(P$11&amp;$F$44&amp;P$13&amp;$D63,'Costo SCyD'!$A$9:$A$597&amp;'Costo SCyD'!$B$9:$B$597&amp;'Costo SCyD'!$C$9:$C$597&amp;'Costo SCyD'!$D$9:$D$597,0),MATCH('Resultados Caso II'!$D$4,'Costo SCyD'!$O$2:$S$2,0))+IF($D$6="Sí",INDEX(costos.acceso,MATCH($D63,vel.SAIB,0),MATCH($D$4,years,0)),0)</f>
        <v>502.16501933234969</v>
      </c>
      <c r="Q63" s="34">
        <f t="array" ref="Q63">INDEX('Costo SCyD'!$O$9:$S$597,MATCH(Q$11&amp;$F$44&amp;Q$13&amp;$D63,'Costo SCyD'!$A$9:$A$597&amp;'Costo SCyD'!$B$9:$B$597&amp;'Costo SCyD'!$C$9:$C$597&amp;'Costo SCyD'!$D$9:$D$597,0),MATCH('Resultados Caso II'!$D$4,'Costo SCyD'!$O$2:$S$2,0))+IF($D$6="Sí",INDEX(costos.acceso,MATCH($D63,vel.SAIB,0),MATCH($D$4,years,0)),0)</f>
        <v>557.47851225491388</v>
      </c>
      <c r="R63" s="34">
        <f t="array" ref="R63">INDEX('Costo SCyD'!$O$9:$S$597,MATCH(R$11&amp;$F$44&amp;R$13&amp;$D63,'Costo SCyD'!$A$9:$A$597&amp;'Costo SCyD'!$B$9:$B$597&amp;'Costo SCyD'!$C$9:$C$597&amp;'Costo SCyD'!$D$9:$D$597,0),MATCH('Resultados Caso II'!$D$4,'Costo SCyD'!$O$2:$S$2,0))+IF($D$6="Sí",INDEX(costos.acceso,MATCH($D63,vel.SAIB,0),MATCH($D$4,years,0)),0)</f>
        <v>639.13739718918816</v>
      </c>
      <c r="S63" s="34">
        <f t="array" ref="S63">INDEX('Costo SCyD'!$O$9:$S$597,MATCH(S$11&amp;$F$44&amp;S$13&amp;$D63,'Costo SCyD'!$A$9:$A$597&amp;'Costo SCyD'!$B$9:$B$597&amp;'Costo SCyD'!$C$9:$C$597&amp;'Costo SCyD'!$D$9:$D$597,0),MATCH('Resultados Caso II'!$D$4,'Costo SCyD'!$O$2:$S$2,0))+IF($D$6="Sí",INDEX(costos.acceso,MATCH($D63,vel.SAIB,0),MATCH($D$4,years,0)),0)</f>
        <v>713.07432745193648</v>
      </c>
    </row>
    <row r="64" spans="3:19">
      <c r="C64" s="10" t="str">
        <f t="shared" si="1"/>
        <v>300 Mbps</v>
      </c>
      <c r="D64" s="22">
        <v>300</v>
      </c>
      <c r="F64" s="34">
        <f t="array" ref="F64">INDEX('Costo SCyD'!$O$9:$S$597,MATCH(F$11&amp;$F$44&amp;F$13&amp;$D64,'Costo SCyD'!$A$9:$A$597&amp;'Costo SCyD'!$B$9:$B$597&amp;'Costo SCyD'!$C$9:$C$597&amp;'Costo SCyD'!$D$9:$D$597,0),MATCH('Resultados Caso II'!$D$4,'Costo SCyD'!$O$2:$S$2,0))+IF($D$6="Sí",INDEX(costos.acceso,MATCH($D64,vel.SAIB,0),MATCH($D$4,years,0)),0)</f>
        <v>292.31232502246462</v>
      </c>
      <c r="G64" s="34">
        <f t="array" ref="G64">INDEX('Costo SCyD'!$O$9:$S$597,MATCH(G$11&amp;$F$44&amp;G$13&amp;$D64,'Costo SCyD'!$A$9:$A$597&amp;'Costo SCyD'!$B$9:$B$597&amp;'Costo SCyD'!$C$9:$C$597&amp;'Costo SCyD'!$D$9:$D$597,0),MATCH('Resultados Caso II'!$D$4,'Costo SCyD'!$O$2:$S$2,0))+IF($D$6="Sí",INDEX(costos.acceso,MATCH($D64,vel.SAIB,0),MATCH($D$4,years,0)),0)</f>
        <v>324.51053696244708</v>
      </c>
      <c r="H64" s="34">
        <f t="array" ref="H64">INDEX('Costo SCyD'!$O$9:$S$597,MATCH(H$11&amp;$F$44&amp;H$13&amp;$D64,'Costo SCyD'!$A$9:$A$597&amp;'Costo SCyD'!$B$9:$B$597&amp;'Costo SCyD'!$C$9:$C$597&amp;'Costo SCyD'!$D$9:$D$597,0),MATCH('Resultados Caso II'!$D$4,'Costo SCyD'!$O$2:$S$2,0))+IF($D$6="Sí",INDEX(costos.acceso,MATCH($D64,vel.SAIB,0),MATCH($D$4,years,0)),0)</f>
        <v>372.04451004885544</v>
      </c>
      <c r="I64" s="34">
        <f t="array" ref="I64">INDEX('Costo SCyD'!$O$9:$S$597,MATCH(I$11&amp;$F$44&amp;I$13&amp;$D64,'Costo SCyD'!$A$9:$A$597&amp;'Costo SCyD'!$B$9:$B$597&amp;'Costo SCyD'!$C$9:$C$597&amp;'Costo SCyD'!$D$9:$D$597,0),MATCH('Resultados Caso II'!$D$4,'Costo SCyD'!$O$2:$S$2,0))+IF($D$6="Sí",INDEX(costos.acceso,MATCH($D64,vel.SAIB,0),MATCH($D$4,years,0)),0)</f>
        <v>415.08350153189974</v>
      </c>
      <c r="J64" s="9"/>
      <c r="K64" s="34">
        <f t="array" ref="K64">INDEX('Costo SCyD'!$O$9:$S$597,MATCH(K$11&amp;$F$44&amp;K$13&amp;$D64,'Costo SCyD'!$A$9:$A$597&amp;'Costo SCyD'!$B$9:$B$597&amp;'Costo SCyD'!$C$9:$C$597&amp;'Costo SCyD'!$D$9:$D$597,0),MATCH('Resultados Caso II'!$D$4,'Costo SCyD'!$O$2:$S$2,0))+IF($D$6="Sí",INDEX(costos.acceso,MATCH($D64,vel.SAIB,0),MATCH($D$4,years,0)),0)</f>
        <v>410.64639871027282</v>
      </c>
      <c r="L64" s="34">
        <f t="array" ref="L64">INDEX('Costo SCyD'!$O$9:$S$597,MATCH(L$11&amp;$F$44&amp;L$13&amp;$D64,'Costo SCyD'!$A$9:$A$597&amp;'Costo SCyD'!$B$9:$B$597&amp;'Costo SCyD'!$C$9:$C$597&amp;'Costo SCyD'!$D$9:$D$597,0),MATCH('Resultados Caso II'!$D$4,'Costo SCyD'!$O$2:$S$2,0))+IF($D$6="Sí",INDEX(costos.acceso,MATCH($D64,vel.SAIB,0),MATCH($D$4,years,0)),0)</f>
        <v>455.87911264748965</v>
      </c>
      <c r="M64" s="34">
        <f t="array" ref="M64">INDEX('Costo SCyD'!$O$9:$S$597,MATCH(M$11&amp;$F$44&amp;M$13&amp;$D64,'Costo SCyD'!$A$9:$A$597&amp;'Costo SCyD'!$B$9:$B$597&amp;'Costo SCyD'!$C$9:$C$597&amp;'Costo SCyD'!$D$9:$D$597,0),MATCH('Resultados Caso II'!$D$4,'Costo SCyD'!$O$2:$S$2,0))+IF($D$6="Sí",INDEX(costos.acceso,MATCH($D64,vel.SAIB,0),MATCH($D$4,years,0)),0)</f>
        <v>522.65582096050559</v>
      </c>
      <c r="N64" s="34">
        <f t="array" ref="N64">INDEX('Costo SCyD'!$O$9:$S$597,MATCH(N$11&amp;$F$44&amp;N$13&amp;$D64,'Costo SCyD'!$A$9:$A$597&amp;'Costo SCyD'!$B$9:$B$597&amp;'Costo SCyD'!$C$9:$C$597&amp;'Costo SCyD'!$D$9:$D$597,0),MATCH('Resultados Caso II'!$D$4,'Costo SCyD'!$O$2:$S$2,0))+IF($D$6="Sí",INDEX(costos.acceso,MATCH($D64,vel.SAIB,0),MATCH($D$4,years,0)),0)</f>
        <v>583.11788616858735</v>
      </c>
      <c r="O64" s="9"/>
      <c r="P64" s="34">
        <f t="array" ref="P64">INDEX('Costo SCyD'!$O$9:$S$597,MATCH(P$11&amp;$F$44&amp;P$13&amp;$D64,'Costo SCyD'!$A$9:$A$597&amp;'Costo SCyD'!$B$9:$B$597&amp;'Costo SCyD'!$C$9:$C$597&amp;'Costo SCyD'!$D$9:$D$597,0),MATCH('Resultados Caso II'!$D$4,'Costo SCyD'!$O$2:$S$2,0))+IF($D$6="Sí",INDEX(costos.acceso,MATCH($D64,vel.SAIB,0),MATCH($D$4,years,0)),0)</f>
        <v>548.71189939734813</v>
      </c>
      <c r="Q64" s="34">
        <f t="array" ref="Q64">INDEX('Costo SCyD'!$O$9:$S$597,MATCH(Q$11&amp;$F$44&amp;Q$13&amp;$D64,'Costo SCyD'!$A$9:$A$597&amp;'Costo SCyD'!$B$9:$B$597&amp;'Costo SCyD'!$C$9:$C$597&amp;'Costo SCyD'!$D$9:$D$597,0),MATCH('Resultados Caso II'!$D$4,'Costo SCyD'!$O$2:$S$2,0))+IF($D$6="Sí",INDEX(costos.acceso,MATCH($D64,vel.SAIB,0),MATCH($D$4,years,0)),0)</f>
        <v>609.1525326461458</v>
      </c>
      <c r="R64" s="34">
        <f t="array" ref="R64">INDEX('Costo SCyD'!$O$9:$S$597,MATCH(R$11&amp;$F$44&amp;R$13&amp;$D64,'Costo SCyD'!$A$9:$A$597&amp;'Costo SCyD'!$B$9:$B$597&amp;'Costo SCyD'!$C$9:$C$597&amp;'Costo SCyD'!$D$9:$D$597,0),MATCH('Resultados Caso II'!$D$4,'Costo SCyD'!$O$2:$S$2,0))+IF($D$6="Sí",INDEX(costos.acceso,MATCH($D64,vel.SAIB,0),MATCH($D$4,years,0)),0)</f>
        <v>698.38057548060749</v>
      </c>
      <c r="S64" s="34">
        <f t="array" ref="S64">INDEX('Costo SCyD'!$O$9:$S$597,MATCH(S$11&amp;$F$44&amp;S$13&amp;$D64,'Costo SCyD'!$A$9:$A$597&amp;'Costo SCyD'!$B$9:$B$597&amp;'Costo SCyD'!$C$9:$C$597&amp;'Costo SCyD'!$D$9:$D$597,0),MATCH('Resultados Caso II'!$D$4,'Costo SCyD'!$O$2:$S$2,0))+IF($D$6="Sí",INDEX(costos.acceso,MATCH($D64,vel.SAIB,0),MATCH($D$4,years,0)),0)</f>
        <v>779.17089714423435</v>
      </c>
    </row>
    <row r="65" spans="3:19">
      <c r="C65" s="10" t="str">
        <f t="shared" si="1"/>
        <v>350 Mbps</v>
      </c>
      <c r="D65" s="22">
        <v>350</v>
      </c>
      <c r="F65" s="34">
        <f t="array" ref="F65">INDEX('Costo SCyD'!$O$9:$S$597,MATCH(F$11&amp;$F$44&amp;F$13&amp;$D65,'Costo SCyD'!$A$9:$A$597&amp;'Costo SCyD'!$B$9:$B$597&amp;'Costo SCyD'!$C$9:$C$597&amp;'Costo SCyD'!$D$9:$D$597,0),MATCH('Resultados Caso II'!$D$4,'Costo SCyD'!$O$2:$S$2,0))+IF($D$6="Sí",INDEX(costos.acceso,MATCH($D65,vel.SAIB,0),MATCH($D$4,years,0)),0)</f>
        <v>315.06245764853816</v>
      </c>
      <c r="G65" s="34">
        <f t="array" ref="G65">INDEX('Costo SCyD'!$O$9:$S$597,MATCH(G$11&amp;$F$44&amp;G$13&amp;$D65,'Costo SCyD'!$A$9:$A$597&amp;'Costo SCyD'!$B$9:$B$597&amp;'Costo SCyD'!$C$9:$C$597&amp;'Costo SCyD'!$D$9:$D$597,0),MATCH('Resultados Caso II'!$D$4,'Costo SCyD'!$O$2:$S$2,0))+IF($D$6="Sí",INDEX(costos.acceso,MATCH($D65,vel.SAIB,0),MATCH($D$4,years,0)),0)</f>
        <v>349.76659742410101</v>
      </c>
      <c r="H65" s="34">
        <f t="array" ref="H65">INDEX('Costo SCyD'!$O$9:$S$597,MATCH(H$11&amp;$F$44&amp;H$13&amp;$D65,'Costo SCyD'!$A$9:$A$597&amp;'Costo SCyD'!$B$9:$B$597&amp;'Costo SCyD'!$C$9:$C$597&amp;'Costo SCyD'!$D$9:$D$597,0),MATCH('Resultados Caso II'!$D$4,'Costo SCyD'!$O$2:$S$2,0))+IF($D$6="Sí",INDEX(costos.acceso,MATCH($D65,vel.SAIB,0),MATCH($D$4,years,0)),0)</f>
        <v>401.00005253500791</v>
      </c>
      <c r="I65" s="34">
        <f t="array" ref="I65">INDEX('Costo SCyD'!$O$9:$S$597,MATCH(I$11&amp;$F$44&amp;I$13&amp;$D65,'Costo SCyD'!$A$9:$A$597&amp;'Costo SCyD'!$B$9:$B$597&amp;'Costo SCyD'!$C$9:$C$597&amp;'Costo SCyD'!$D$9:$D$597,0),MATCH('Resultados Caso II'!$D$4,'Costo SCyD'!$O$2:$S$2,0))+IF($D$6="Sí",INDEX(costos.acceso,MATCH($D65,vel.SAIB,0),MATCH($D$4,years,0)),0)</f>
        <v>447.38868986092416</v>
      </c>
      <c r="J65" s="9"/>
      <c r="K65" s="34">
        <f t="array" ref="K65">INDEX('Costo SCyD'!$O$9:$S$597,MATCH(K$11&amp;$F$44&amp;K$13&amp;$D65,'Costo SCyD'!$A$9:$A$597&amp;'Costo SCyD'!$B$9:$B$597&amp;'Costo SCyD'!$C$9:$C$597&amp;'Costo SCyD'!$D$9:$D$597,0),MATCH('Resultados Caso II'!$D$4,'Costo SCyD'!$O$2:$S$2,0))+IF($D$6="Sí",INDEX(costos.acceso,MATCH($D65,vel.SAIB,0),MATCH($D$4,years,0)),0)</f>
        <v>442.60625545719654</v>
      </c>
      <c r="L65" s="34">
        <f t="array" ref="L65">INDEX('Costo SCyD'!$O$9:$S$597,MATCH(L$11&amp;$F$44&amp;L$13&amp;$D65,'Costo SCyD'!$A$9:$A$597&amp;'Costo SCyD'!$B$9:$B$597&amp;'Costo SCyD'!$C$9:$C$597&amp;'Costo SCyD'!$D$9:$D$597,0),MATCH('Resultados Caso II'!$D$4,'Costo SCyD'!$O$2:$S$2,0))+IF($D$6="Sí",INDEX(costos.acceso,MATCH($D65,vel.SAIB,0),MATCH($D$4,years,0)),0)</f>
        <v>491.35934863613653</v>
      </c>
      <c r="M65" s="34">
        <f t="array" ref="M65">INDEX('Costo SCyD'!$O$9:$S$597,MATCH(M$11&amp;$F$44&amp;M$13&amp;$D65,'Costo SCyD'!$A$9:$A$597&amp;'Costo SCyD'!$B$9:$B$597&amp;'Costo SCyD'!$C$9:$C$597&amp;'Costo SCyD'!$D$9:$D$597,0),MATCH('Resultados Caso II'!$D$4,'Costo SCyD'!$O$2:$S$2,0))+IF($D$6="Sí",INDEX(costos.acceso,MATCH($D65,vel.SAIB,0),MATCH($D$4,years,0)),0)</f>
        <v>563.3331657961262</v>
      </c>
      <c r="N65" s="34">
        <f t="array" ref="N65">INDEX('Costo SCyD'!$O$9:$S$597,MATCH(N$11&amp;$F$44&amp;N$13&amp;$D65,'Costo SCyD'!$A$9:$A$597&amp;'Costo SCyD'!$B$9:$B$597&amp;'Costo SCyD'!$C$9:$C$597&amp;'Costo SCyD'!$D$9:$D$597,0),MATCH('Resultados Caso II'!$D$4,'Costo SCyD'!$O$2:$S$2,0))+IF($D$6="Sí",INDEX(costos.acceso,MATCH($D65,vel.SAIB,0),MATCH($D$4,years,0)),0)</f>
        <v>628.50088274921904</v>
      </c>
      <c r="O65" s="9"/>
      <c r="P65" s="34">
        <f t="array" ref="P65">INDEX('Costo SCyD'!$O$9:$S$597,MATCH(P$11&amp;$F$44&amp;P$13&amp;$D65,'Costo SCyD'!$A$9:$A$597&amp;'Costo SCyD'!$B$9:$B$597&amp;'Costo SCyD'!$C$9:$C$597&amp;'Costo SCyD'!$D$9:$D$597,0),MATCH('Resultados Caso II'!$D$4,'Costo SCyD'!$O$2:$S$2,0))+IF($D$6="Sí",INDEX(costos.acceso,MATCH($D65,vel.SAIB,0),MATCH($D$4,years,0)),0)</f>
        <v>591.41714107278904</v>
      </c>
      <c r="Q65" s="34">
        <f t="array" ref="Q65">INDEX('Costo SCyD'!$O$9:$S$597,MATCH(Q$11&amp;$F$44&amp;Q$13&amp;$D65,'Costo SCyD'!$A$9:$A$597&amp;'Costo SCyD'!$B$9:$B$597&amp;'Costo SCyD'!$C$9:$C$597&amp;'Costo SCyD'!$D$9:$D$597,0),MATCH('Resultados Caso II'!$D$4,'Costo SCyD'!$O$2:$S$2,0))+IF($D$6="Sí",INDEX(costos.acceso,MATCH($D65,vel.SAIB,0),MATCH($D$4,years,0)),0)</f>
        <v>656.56175805647831</v>
      </c>
      <c r="R65" s="34">
        <f t="array" ref="R65">INDEX('Costo SCyD'!$O$9:$S$597,MATCH(R$11&amp;$F$44&amp;R$13&amp;$D65,'Costo SCyD'!$A$9:$A$597&amp;'Costo SCyD'!$B$9:$B$597&amp;'Costo SCyD'!$C$9:$C$597&amp;'Costo SCyD'!$D$9:$D$597,0),MATCH('Resultados Caso II'!$D$4,'Costo SCyD'!$O$2:$S$2,0))+IF($D$6="Sí",INDEX(costos.acceso,MATCH($D65,vel.SAIB,0),MATCH($D$4,years,0)),0)</f>
        <v>752.73425596409822</v>
      </c>
      <c r="S65" s="34">
        <f t="array" ref="S65">INDEX('Costo SCyD'!$O$9:$S$597,MATCH(S$11&amp;$F$44&amp;S$13&amp;$D65,'Costo SCyD'!$A$9:$A$597&amp;'Costo SCyD'!$B$9:$B$597&amp;'Costo SCyD'!$C$9:$C$597&amp;'Costo SCyD'!$D$9:$D$597,0),MATCH('Resultados Caso II'!$D$4,'Costo SCyD'!$O$2:$S$2,0))+IF($D$6="Sí",INDEX(costos.acceso,MATCH($D65,vel.SAIB,0),MATCH($D$4,years,0)),0)</f>
        <v>839.81234032336033</v>
      </c>
    </row>
    <row r="66" spans="3:19">
      <c r="C66" s="10" t="str">
        <f t="shared" si="1"/>
        <v>400 Mbps</v>
      </c>
      <c r="D66" s="22">
        <v>400</v>
      </c>
      <c r="F66" s="34">
        <f t="array" ref="F66">INDEX('Costo SCyD'!$O$9:$S$597,MATCH(F$11&amp;$F$44&amp;F$13&amp;$D66,'Costo SCyD'!$A$9:$A$597&amp;'Costo SCyD'!$B$9:$B$597&amp;'Costo SCyD'!$C$9:$C$597&amp;'Costo SCyD'!$D$9:$D$597,0),MATCH('Resultados Caso II'!$D$4,'Costo SCyD'!$O$2:$S$2,0))+IF($D$6="Sí",INDEX(costos.acceso,MATCH($D66,vel.SAIB,0),MATCH($D$4,years,0)),0)</f>
        <v>336.19584443901493</v>
      </c>
      <c r="G66" s="34">
        <f t="array" ref="G66">INDEX('Costo SCyD'!$O$9:$S$597,MATCH(G$11&amp;$F$44&amp;G$13&amp;$D66,'Costo SCyD'!$A$9:$A$597&amp;'Costo SCyD'!$B$9:$B$597&amp;'Costo SCyD'!$C$9:$C$597&amp;'Costo SCyD'!$D$9:$D$597,0),MATCH('Resultados Caso II'!$D$4,'Costo SCyD'!$O$2:$S$2,0))+IF($D$6="Sí",INDEX(costos.acceso,MATCH($D66,vel.SAIB,0),MATCH($D$4,years,0)),0)</f>
        <v>373.22782744471567</v>
      </c>
      <c r="H66" s="34">
        <f t="array" ref="H66">INDEX('Costo SCyD'!$O$9:$S$597,MATCH(H$11&amp;$F$44&amp;H$13&amp;$D66,'Costo SCyD'!$A$9:$A$597&amp;'Costo SCyD'!$B$9:$B$597&amp;'Costo SCyD'!$C$9:$C$597&amp;'Costo SCyD'!$D$9:$D$597,0),MATCH('Resultados Caso II'!$D$4,'Costo SCyD'!$O$2:$S$2,0))+IF($D$6="Sí",INDEX(costos.acceso,MATCH($D66,vel.SAIB,0),MATCH($D$4,years,0)),0)</f>
        <v>427.89785964434429</v>
      </c>
      <c r="I66" s="34">
        <f t="array" ref="I66">INDEX('Costo SCyD'!$O$9:$S$597,MATCH(I$11&amp;$F$44&amp;I$13&amp;$D66,'Costo SCyD'!$A$9:$A$597&amp;'Costo SCyD'!$B$9:$B$597&amp;'Costo SCyD'!$C$9:$C$597&amp;'Costo SCyD'!$D$9:$D$597,0),MATCH('Resultados Caso II'!$D$4,'Costo SCyD'!$O$2:$S$2,0))+IF($D$6="Sí",INDEX(costos.acceso,MATCH($D66,vel.SAIB,0),MATCH($D$4,years,0)),0)</f>
        <v>477.39809910340119</v>
      </c>
      <c r="J66" s="9"/>
      <c r="K66" s="34">
        <f t="array" ref="K66">INDEX('Costo SCyD'!$O$9:$S$597,MATCH(K$11&amp;$F$44&amp;K$13&amp;$D66,'Costo SCyD'!$A$9:$A$597&amp;'Costo SCyD'!$B$9:$B$597&amp;'Costo SCyD'!$C$9:$C$597&amp;'Costo SCyD'!$D$9:$D$597,0),MATCH('Resultados Caso II'!$D$4,'Costo SCyD'!$O$2:$S$2,0))+IF($D$6="Sí",INDEX(costos.acceso,MATCH($D66,vel.SAIB,0),MATCH($D$4,years,0)),0)</f>
        <v>472.29487422273638</v>
      </c>
      <c r="L66" s="34">
        <f t="array" ref="L66">INDEX('Costo SCyD'!$O$9:$S$597,MATCH(L$11&amp;$F$44&amp;L$13&amp;$D66,'Costo SCyD'!$A$9:$A$597&amp;'Costo SCyD'!$B$9:$B$597&amp;'Costo SCyD'!$C$9:$C$597&amp;'Costo SCyD'!$D$9:$D$597,0),MATCH('Resultados Caso II'!$D$4,'Costo SCyD'!$O$2:$S$2,0))+IF($D$6="Sí",INDEX(costos.acceso,MATCH($D66,vel.SAIB,0),MATCH($D$4,years,0)),0)</f>
        <v>524.3181697071891</v>
      </c>
      <c r="M66" s="34">
        <f t="array" ref="M66">INDEX('Costo SCyD'!$O$9:$S$597,MATCH(M$11&amp;$F$44&amp;M$13&amp;$D66,'Costo SCyD'!$A$9:$A$597&amp;'Costo SCyD'!$B$9:$B$597&amp;'Costo SCyD'!$C$9:$C$597&amp;'Costo SCyD'!$D$9:$D$597,0),MATCH('Resultados Caso II'!$D$4,'Costo SCyD'!$O$2:$S$2,0))+IF($D$6="Sí",INDEX(costos.acceso,MATCH($D66,vel.SAIB,0),MATCH($D$4,years,0)),0)</f>
        <v>601.11976142394894</v>
      </c>
      <c r="N66" s="34">
        <f t="array" ref="N66">INDEX('Costo SCyD'!$O$9:$S$597,MATCH(N$11&amp;$F$44&amp;N$13&amp;$D66,'Costo SCyD'!$A$9:$A$597&amp;'Costo SCyD'!$B$9:$B$597&amp;'Costo SCyD'!$C$9:$C$597&amp;'Costo SCyD'!$D$9:$D$597,0),MATCH('Resultados Caso II'!$D$4,'Costo SCyD'!$O$2:$S$2,0))+IF($D$6="Sí",INDEX(costos.acceso,MATCH($D66,vel.SAIB,0),MATCH($D$4,years,0)),0)</f>
        <v>670.65872139628561</v>
      </c>
      <c r="O66" s="9"/>
      <c r="P66" s="34">
        <f t="array" ref="P66">INDEX('Costo SCyD'!$O$9:$S$597,MATCH(P$11&amp;$F$44&amp;P$13&amp;$D66,'Costo SCyD'!$A$9:$A$597&amp;'Costo SCyD'!$B$9:$B$597&amp;'Costo SCyD'!$C$9:$C$597&amp;'Costo SCyD'!$D$9:$D$597,0),MATCH('Resultados Caso II'!$D$4,'Costo SCyD'!$O$2:$S$2,0))+IF($D$6="Sí",INDEX(costos.acceso,MATCH($D66,vel.SAIB,0),MATCH($D$4,years,0)),0)</f>
        <v>631.0875203686677</v>
      </c>
      <c r="Q66" s="34">
        <f t="array" ref="Q66">INDEX('Costo SCyD'!$O$9:$S$597,MATCH(Q$11&amp;$F$44&amp;Q$13&amp;$D66,'Costo SCyD'!$A$9:$A$597&amp;'Costo SCyD'!$B$9:$B$597&amp;'Costo SCyD'!$C$9:$C$597&amp;'Costo SCyD'!$D$9:$D$597,0),MATCH('Resultados Caso II'!$D$4,'Costo SCyD'!$O$2:$S$2,0))+IF($D$6="Sí",INDEX(costos.acceso,MATCH($D66,vel.SAIB,0),MATCH($D$4,years,0)),0)</f>
        <v>700.60183089918257</v>
      </c>
      <c r="R66" s="34">
        <f t="array" ref="R66">INDEX('Costo SCyD'!$O$9:$S$597,MATCH(R$11&amp;$F$44&amp;R$13&amp;$D66,'Costo SCyD'!$A$9:$A$597&amp;'Costo SCyD'!$B$9:$B$597&amp;'Costo SCyD'!$C$9:$C$597&amp;'Costo SCyD'!$D$9:$D$597,0),MATCH('Resultados Caso II'!$D$4,'Costo SCyD'!$O$2:$S$2,0))+IF($D$6="Sí",INDEX(costos.acceso,MATCH($D66,vel.SAIB,0),MATCH($D$4,years,0)),0)</f>
        <v>803.22527384181933</v>
      </c>
      <c r="S66" s="34">
        <f t="array" ref="S66">INDEX('Costo SCyD'!$O$9:$S$597,MATCH(S$11&amp;$F$44&amp;S$13&amp;$D66,'Costo SCyD'!$A$9:$A$597&amp;'Costo SCyD'!$B$9:$B$597&amp;'Costo SCyD'!$C$9:$C$597&amp;'Costo SCyD'!$D$9:$D$597,0),MATCH('Resultados Caso II'!$D$4,'Costo SCyD'!$O$2:$S$2,0))+IF($D$6="Sí",INDEX(costos.acceso,MATCH($D66,vel.SAIB,0),MATCH($D$4,years,0)),0)</f>
        <v>896.14427892350807</v>
      </c>
    </row>
    <row r="67" spans="3:19">
      <c r="C67" s="10" t="str">
        <f t="shared" si="1"/>
        <v>500 Mbps</v>
      </c>
      <c r="D67" s="22">
        <v>500</v>
      </c>
      <c r="F67" s="34">
        <f t="array" ref="F67">INDEX('Costo SCyD'!$O$9:$S$597,MATCH(F$11&amp;$F$44&amp;F$13&amp;$D67,'Costo SCyD'!$A$9:$A$597&amp;'Costo SCyD'!$B$9:$B$597&amp;'Costo SCyD'!$C$9:$C$597&amp;'Costo SCyD'!$D$9:$D$597,0),MATCH('Resultados Caso II'!$D$4,'Costo SCyD'!$O$2:$S$2,0))+IF($D$6="Sí",INDEX(costos.acceso,MATCH($D67,vel.SAIB,0),MATCH($D$4,years,0)),0)</f>
        <v>374.72268853349561</v>
      </c>
      <c r="G67" s="34">
        <f t="array" ref="G67">INDEX('Costo SCyD'!$O$9:$S$597,MATCH(G$11&amp;$F$44&amp;G$13&amp;$D67,'Costo SCyD'!$A$9:$A$597&amp;'Costo SCyD'!$B$9:$B$597&amp;'Costo SCyD'!$C$9:$C$597&amp;'Costo SCyD'!$D$9:$D$597,0),MATCH('Resultados Caso II'!$D$4,'Costo SCyD'!$O$2:$S$2,0))+IF($D$6="Sí",INDEX(costos.acceso,MATCH($D67,vel.SAIB,0),MATCH($D$4,years,0)),0)</f>
        <v>415.99840464705431</v>
      </c>
      <c r="H67" s="34">
        <f t="array" ref="H67">INDEX('Costo SCyD'!$O$9:$S$597,MATCH(H$11&amp;$F$44&amp;H$13&amp;$D67,'Costo SCyD'!$A$9:$A$597&amp;'Costo SCyD'!$B$9:$B$597&amp;'Costo SCyD'!$C$9:$C$597&amp;'Costo SCyD'!$D$9:$D$597,0),MATCH('Resultados Caso II'!$D$4,'Costo SCyD'!$O$2:$S$2,0))+IF($D$6="Sí",INDEX(costos.acceso,MATCH($D67,vel.SAIB,0),MATCH($D$4,years,0)),0)</f>
        <v>476.93342745270866</v>
      </c>
      <c r="I67" s="34">
        <f t="array" ref="I67">INDEX('Costo SCyD'!$O$9:$S$597,MATCH(I$11&amp;$F$44&amp;I$13&amp;$D67,'Costo SCyD'!$A$9:$A$597&amp;'Costo SCyD'!$B$9:$B$597&amp;'Costo SCyD'!$C$9:$C$597&amp;'Costo SCyD'!$D$9:$D$597,0),MATCH('Resultados Caso II'!$D$4,'Costo SCyD'!$O$2:$S$2,0))+IF($D$6="Sí",INDEX(costos.acceso,MATCH($D67,vel.SAIB,0),MATCH($D$4,years,0)),0)</f>
        <v>532.10621771756382</v>
      </c>
      <c r="J67" s="9"/>
      <c r="K67" s="34">
        <f t="array" ref="K67">INDEX('Costo SCyD'!$O$9:$S$597,MATCH(K$11&amp;$F$44&amp;K$13&amp;$D67,'Costo SCyD'!$A$9:$A$597&amp;'Costo SCyD'!$B$9:$B$597&amp;'Costo SCyD'!$C$9:$C$597&amp;'Costo SCyD'!$D$9:$D$597,0),MATCH('Resultados Caso II'!$D$4,'Costo SCyD'!$O$2:$S$2,0))+IF($D$6="Sí",INDEX(costos.acceso,MATCH($D67,vel.SAIB,0),MATCH($D$4,years,0)),0)</f>
        <v>526.41818147587662</v>
      </c>
      <c r="L67" s="34">
        <f t="array" ref="L67">INDEX('Costo SCyD'!$O$9:$S$597,MATCH(L$11&amp;$F$44&amp;L$13&amp;$D67,'Costo SCyD'!$A$9:$A$597&amp;'Costo SCyD'!$B$9:$B$597&amp;'Costo SCyD'!$C$9:$C$597&amp;'Costo SCyD'!$D$9:$D$597,0),MATCH('Resultados Caso II'!$D$4,'Costo SCyD'!$O$2:$S$2,0))+IF($D$6="Sí",INDEX(costos.acceso,MATCH($D67,vel.SAIB,0),MATCH($D$4,years,0)),0)</f>
        <v>584.40316098338747</v>
      </c>
      <c r="M67" s="34">
        <f t="array" ref="M67">INDEX('Costo SCyD'!$O$9:$S$597,MATCH(M$11&amp;$F$44&amp;M$13&amp;$D67,'Costo SCyD'!$A$9:$A$597&amp;'Costo SCyD'!$B$9:$B$597&amp;'Costo SCyD'!$C$9:$C$597&amp;'Costo SCyD'!$D$9:$D$597,0),MATCH('Resultados Caso II'!$D$4,'Costo SCyD'!$O$2:$S$2,0))+IF($D$6="Sí",INDEX(costos.acceso,MATCH($D67,vel.SAIB,0),MATCH($D$4,years,0)),0)</f>
        <v>670.0059410527781</v>
      </c>
      <c r="N67" s="34">
        <f t="array" ref="N67">INDEX('Costo SCyD'!$O$9:$S$597,MATCH(N$11&amp;$F$44&amp;N$13&amp;$D67,'Costo SCyD'!$A$9:$A$597&amp;'Costo SCyD'!$B$9:$B$597&amp;'Costo SCyD'!$C$9:$C$597&amp;'Costo SCyD'!$D$9:$D$597,0),MATCH('Resultados Caso II'!$D$4,'Costo SCyD'!$O$2:$S$2,0))+IF($D$6="Sí",INDEX(costos.acceso,MATCH($D67,vel.SAIB,0),MATCH($D$4,years,0)),0)</f>
        <v>747.51381769574482</v>
      </c>
      <c r="O67" s="9"/>
      <c r="P67" s="34">
        <f t="array" ref="P67">INDEX('Costo SCyD'!$O$9:$S$597,MATCH(P$11&amp;$F$44&amp;P$13&amp;$D67,'Costo SCyD'!$A$9:$A$597&amp;'Costo SCyD'!$B$9:$B$597&amp;'Costo SCyD'!$C$9:$C$597&amp;'Costo SCyD'!$D$9:$D$597,0),MATCH('Resultados Caso II'!$D$4,'Costo SCyD'!$O$2:$S$2,0))+IF($D$6="Sí",INDEX(costos.acceso,MATCH($D67,vel.SAIB,0),MATCH($D$4,years,0)),0)</f>
        <v>703.40789823587988</v>
      </c>
      <c r="Q67" s="34">
        <f t="array" ref="Q67">INDEX('Costo SCyD'!$O$9:$S$597,MATCH(Q$11&amp;$F$44&amp;Q$13&amp;$D67,'Costo SCyD'!$A$9:$A$597&amp;'Costo SCyD'!$B$9:$B$597&amp;'Costo SCyD'!$C$9:$C$597&amp;'Costo SCyD'!$D$9:$D$597,0),MATCH('Resultados Caso II'!$D$4,'Costo SCyD'!$O$2:$S$2,0))+IF($D$6="Sí",INDEX(costos.acceso,MATCH($D67,vel.SAIB,0),MATCH($D$4,years,0)),0)</f>
        <v>780.88830069895073</v>
      </c>
      <c r="R67" s="34">
        <f t="array" ref="R67">INDEX('Costo SCyD'!$O$9:$S$597,MATCH(R$11&amp;$F$44&amp;R$13&amp;$D67,'Costo SCyD'!$A$9:$A$597&amp;'Costo SCyD'!$B$9:$B$597&amp;'Costo SCyD'!$C$9:$C$597&amp;'Costo SCyD'!$D$9:$D$597,0),MATCH('Resultados Caso II'!$D$4,'Costo SCyD'!$O$2:$S$2,0))+IF($D$6="Sí",INDEX(costos.acceso,MATCH($D67,vel.SAIB,0),MATCH($D$4,years,0)),0)</f>
        <v>895.27202400224189</v>
      </c>
      <c r="S67" s="34">
        <f t="array" ref="S67">INDEX('Costo SCyD'!$O$9:$S$597,MATCH(S$11&amp;$F$44&amp;S$13&amp;$D67,'Costo SCyD'!$A$9:$A$597&amp;'Costo SCyD'!$B$9:$B$597&amp;'Costo SCyD'!$C$9:$C$597&amp;'Costo SCyD'!$D$9:$D$597,0),MATCH('Resultados Caso II'!$D$4,'Costo SCyD'!$O$2:$S$2,0))+IF($D$6="Sí",INDEX(costos.acceso,MATCH($D67,vel.SAIB,0),MATCH($D$4,years,0)),0)</f>
        <v>998.83921549494949</v>
      </c>
    </row>
    <row r="68" spans="3:19">
      <c r="C68" s="10" t="str">
        <f t="shared" si="1"/>
        <v>750 Mbps</v>
      </c>
      <c r="D68" s="22">
        <v>750</v>
      </c>
      <c r="F68" s="34">
        <f t="array" ref="F68">INDEX('Costo SCyD'!$O$9:$S$597,MATCH(F$11&amp;$F$44&amp;F$13&amp;$D68,'Costo SCyD'!$A$9:$A$597&amp;'Costo SCyD'!$B$9:$B$597&amp;'Costo SCyD'!$C$9:$C$597&amp;'Costo SCyD'!$D$9:$D$597,0),MATCH('Resultados Caso II'!$D$4,'Costo SCyD'!$O$2:$S$2,0))+IF($D$6="Sí",INDEX(costos.acceso,MATCH($D68,vel.SAIB,0),MATCH($D$4,years,0)),0)</f>
        <v>456.37890236513607</v>
      </c>
      <c r="G68" s="34">
        <f t="array" ref="G68">INDEX('Costo SCyD'!$O$9:$S$597,MATCH(G$11&amp;$F$44&amp;G$13&amp;$D68,'Costo SCyD'!$A$9:$A$597&amp;'Costo SCyD'!$B$9:$B$597&amp;'Costo SCyD'!$C$9:$C$597&amp;'Costo SCyD'!$D$9:$D$597,0),MATCH('Resultados Caso II'!$D$4,'Costo SCyD'!$O$2:$S$2,0))+IF($D$6="Sí",INDEX(costos.acceso,MATCH($D68,vel.SAIB,0),MATCH($D$4,years,0)),0)</f>
        <v>506.64905304099244</v>
      </c>
      <c r="H68" s="34">
        <f t="array" ref="H68">INDEX('Costo SCyD'!$O$9:$S$597,MATCH(H$11&amp;$F$44&amp;H$13&amp;$D68,'Costo SCyD'!$A$9:$A$597&amp;'Costo SCyD'!$B$9:$B$597&amp;'Costo SCyD'!$C$9:$C$597&amp;'Costo SCyD'!$D$9:$D$597,0),MATCH('Resultados Caso II'!$D$4,'Costo SCyD'!$O$2:$S$2,0))+IF($D$6="Sí",INDEX(costos.acceso,MATCH($D68,vel.SAIB,0),MATCH($D$4,years,0)),0)</f>
        <v>580.86249053652659</v>
      </c>
      <c r="I68" s="34">
        <f t="array" ref="I68">INDEX('Costo SCyD'!$O$9:$S$597,MATCH(I$11&amp;$F$44&amp;I$13&amp;$D68,'Costo SCyD'!$A$9:$A$597&amp;'Costo SCyD'!$B$9:$B$597&amp;'Costo SCyD'!$C$9:$C$597&amp;'Costo SCyD'!$D$9:$D$597,0),MATCH('Resultados Caso II'!$D$4,'Costo SCyD'!$O$2:$S$2,0))+IF($D$6="Sí",INDEX(costos.acceso,MATCH($D68,vel.SAIB,0),MATCH($D$4,years,0)),0)</f>
        <v>648.05804135849314</v>
      </c>
      <c r="J68" s="9"/>
      <c r="K68" s="34">
        <f t="array" ref="K68">INDEX('Costo SCyD'!$O$9:$S$597,MATCH(K$11&amp;$F$44&amp;K$13&amp;$D68,'Costo SCyD'!$A$9:$A$597&amp;'Costo SCyD'!$B$9:$B$597&amp;'Costo SCyD'!$C$9:$C$597&amp;'Costo SCyD'!$D$9:$D$597,0),MATCH('Resultados Caso II'!$D$4,'Costo SCyD'!$O$2:$S$2,0))+IF($D$6="Sí",INDEX(costos.acceso,MATCH($D68,vel.SAIB,0),MATCH($D$4,years,0)),0)</f>
        <v>641.13051917734754</v>
      </c>
      <c r="L68" s="34">
        <f t="array" ref="L68">INDEX('Costo SCyD'!$O$9:$S$597,MATCH(L$11&amp;$F$44&amp;L$13&amp;$D68,'Costo SCyD'!$A$9:$A$597&amp;'Costo SCyD'!$B$9:$B$597&amp;'Costo SCyD'!$C$9:$C$597&amp;'Costo SCyD'!$D$9:$D$597,0),MATCH('Resultados Caso II'!$D$4,'Costo SCyD'!$O$2:$S$2,0))+IF($D$6="Sí",INDEX(costos.acceso,MATCH($D68,vel.SAIB,0),MATCH($D$4,years,0)),0)</f>
        <v>711.75106634749091</v>
      </c>
      <c r="M68" s="34">
        <f t="array" ref="M68">INDEX('Costo SCyD'!$O$9:$S$597,MATCH(M$11&amp;$F$44&amp;M$13&amp;$D68,'Costo SCyD'!$A$9:$A$597&amp;'Costo SCyD'!$B$9:$B$597&amp;'Costo SCyD'!$C$9:$C$597&amp;'Costo SCyD'!$D$9:$D$597,0),MATCH('Resultados Caso II'!$D$4,'Costo SCyD'!$O$2:$S$2,0))+IF($D$6="Sí",INDEX(costos.acceso,MATCH($D68,vel.SAIB,0),MATCH($D$4,years,0)),0)</f>
        <v>816.00763794812019</v>
      </c>
      <c r="N68" s="34">
        <f t="array" ref="N68">INDEX('Costo SCyD'!$O$9:$S$597,MATCH(N$11&amp;$F$44&amp;N$13&amp;$D68,'Costo SCyD'!$A$9:$A$597&amp;'Costo SCyD'!$B$9:$B$597&amp;'Costo SCyD'!$C$9:$C$597&amp;'Costo SCyD'!$D$9:$D$597,0),MATCH('Resultados Caso II'!$D$4,'Costo SCyD'!$O$2:$S$2,0))+IF($D$6="Sí",INDEX(costos.acceso,MATCH($D68,vel.SAIB,0),MATCH($D$4,years,0)),0)</f>
        <v>910.40533723183353</v>
      </c>
      <c r="O68" s="9"/>
      <c r="P68" s="34">
        <f t="array" ref="P68">INDEX('Costo SCyD'!$O$9:$S$597,MATCH(P$11&amp;$F$44&amp;P$13&amp;$D68,'Costo SCyD'!$A$9:$A$597&amp;'Costo SCyD'!$B$9:$B$597&amp;'Costo SCyD'!$C$9:$C$597&amp;'Costo SCyD'!$D$9:$D$597,0),MATCH('Resultados Caso II'!$D$4,'Costo SCyD'!$O$2:$S$2,0))+IF($D$6="Sí",INDEX(costos.acceso,MATCH($D68,vel.SAIB,0),MATCH($D$4,years,0)),0)</f>
        <v>856.6882506319414</v>
      </c>
      <c r="Q68" s="34">
        <f t="array" ref="Q68">INDEX('Costo SCyD'!$O$9:$S$597,MATCH(Q$11&amp;$F$44&amp;Q$13&amp;$D68,'Costo SCyD'!$A$9:$A$597&amp;'Costo SCyD'!$B$9:$B$597&amp;'Costo SCyD'!$C$9:$C$597&amp;'Costo SCyD'!$D$9:$D$597,0),MATCH('Resultados Caso II'!$D$4,'Costo SCyD'!$O$2:$S$2,0))+IF($D$6="Sí",INDEX(costos.acceso,MATCH($D68,vel.SAIB,0),MATCH($D$4,years,0)),0)</f>
        <v>951.05248880841987</v>
      </c>
      <c r="R68" s="34">
        <f t="array" ref="R68">INDEX('Costo SCyD'!$O$9:$S$597,MATCH(R$11&amp;$F$44&amp;R$13&amp;$D68,'Costo SCyD'!$A$9:$A$597&amp;'Costo SCyD'!$B$9:$B$597&amp;'Costo SCyD'!$C$9:$C$597&amp;'Costo SCyD'!$D$9:$D$597,0),MATCH('Resultados Caso II'!$D$4,'Costo SCyD'!$O$2:$S$2,0))+IF($D$6="Sí",INDEX(costos.acceso,MATCH($D68,vel.SAIB,0),MATCH($D$4,years,0)),0)</f>
        <v>1090.3616891503877</v>
      </c>
      <c r="S68" s="34">
        <f t="array" ref="S68">INDEX('Costo SCyD'!$O$9:$S$597,MATCH(S$11&amp;$F$44&amp;S$13&amp;$D68,'Costo SCyD'!$A$9:$A$597&amp;'Costo SCyD'!$B$9:$B$597&amp;'Costo SCyD'!$C$9:$C$597&amp;'Costo SCyD'!$D$9:$D$597,0),MATCH('Resultados Caso II'!$D$4,'Costo SCyD'!$O$2:$S$2,0))+IF($D$6="Sí",INDEX(costos.acceso,MATCH($D68,vel.SAIB,0),MATCH($D$4,years,0)),0)</f>
        <v>1216.4973158973567</v>
      </c>
    </row>
    <row r="69" spans="3:19">
      <c r="C69" s="10" t="str">
        <f t="shared" si="1"/>
        <v>1000 Mbps</v>
      </c>
      <c r="D69" s="22">
        <v>1000</v>
      </c>
      <c r="F69" s="34">
        <f t="array" ref="F69">INDEX('Costo SCyD'!$O$9:$S$597,MATCH(F$11&amp;$F$44&amp;F$13&amp;$D69,'Costo SCyD'!$A$9:$A$597&amp;'Costo SCyD'!$B$9:$B$597&amp;'Costo SCyD'!$C$9:$C$597&amp;'Costo SCyD'!$D$9:$D$597,0),MATCH('Resultados Caso II'!$D$4,'Costo SCyD'!$O$2:$S$2,0))+IF($D$6="Sí",INDEX(costos.acceso,MATCH($D69,vel.SAIB,0),MATCH($D$4,years,0)),0)</f>
        <v>524.89299058124277</v>
      </c>
      <c r="G69" s="34">
        <f t="array" ref="G69">INDEX('Costo SCyD'!$O$9:$S$597,MATCH(G$11&amp;$F$44&amp;G$13&amp;$D69,'Costo SCyD'!$A$9:$A$597&amp;'Costo SCyD'!$B$9:$B$597&amp;'Costo SCyD'!$C$9:$C$597&amp;'Costo SCyD'!$D$9:$D$597,0),MATCH('Resultados Caso II'!$D$4,'Costo SCyD'!$O$2:$S$2,0))+IF($D$6="Sí",INDEX(costos.acceso,MATCH($D69,vel.SAIB,0),MATCH($D$4,years,0)),0)</f>
        <v>582.70997026298301</v>
      </c>
      <c r="H69" s="34">
        <f t="array" ref="H69">INDEX('Costo SCyD'!$O$9:$S$597,MATCH(H$11&amp;$F$44&amp;H$13&amp;$D69,'Costo SCyD'!$A$9:$A$597&amp;'Costo SCyD'!$B$9:$B$597&amp;'Costo SCyD'!$C$9:$C$597&amp;'Costo SCyD'!$D$9:$D$597,0),MATCH('Resultados Caso II'!$D$4,'Costo SCyD'!$O$2:$S$2,0))+IF($D$6="Sí",INDEX(costos.acceso,MATCH($D69,vel.SAIB,0),MATCH($D$4,years,0)),0)</f>
        <v>668.06473347940107</v>
      </c>
      <c r="I69" s="34">
        <f t="array" ref="I69">INDEX('Costo SCyD'!$O$9:$S$597,MATCH(I$11&amp;$F$44&amp;I$13&amp;$D69,'Costo SCyD'!$A$9:$A$597&amp;'Costo SCyD'!$B$9:$B$597&amp;'Costo SCyD'!$C$9:$C$597&amp;'Costo SCyD'!$D$9:$D$597,0),MATCH('Resultados Caso II'!$D$4,'Costo SCyD'!$O$2:$S$2,0))+IF($D$6="Sí",INDEX(costos.acceso,MATCH($D69,vel.SAIB,0),MATCH($D$4,years,0)),0)</f>
        <v>745.34804662536465</v>
      </c>
      <c r="J69" s="9"/>
      <c r="K69" s="34">
        <f t="array" ref="K69">INDEX('Costo SCyD'!$O$9:$S$597,MATCH(K$11&amp;$F$44&amp;K$13&amp;$D69,'Costo SCyD'!$A$9:$A$597&amp;'Costo SCyD'!$B$9:$B$597&amp;'Costo SCyD'!$C$9:$C$597&amp;'Costo SCyD'!$D$9:$D$597,0),MATCH('Resultados Caso II'!$D$4,'Costo SCyD'!$O$2:$S$2,0))+IF($D$6="Sí",INDEX(costos.acceso,MATCH($D69,vel.SAIB,0),MATCH($D$4,years,0)),0)</f>
        <v>737.3805270574461</v>
      </c>
      <c r="L69" s="34">
        <f t="array" ref="L69">INDEX('Costo SCyD'!$O$9:$S$597,MATCH(L$11&amp;$F$44&amp;L$13&amp;$D69,'Costo SCyD'!$A$9:$A$597&amp;'Costo SCyD'!$B$9:$B$597&amp;'Costo SCyD'!$C$9:$C$597&amp;'Costo SCyD'!$D$9:$D$597,0),MATCH('Resultados Caso II'!$D$4,'Costo SCyD'!$O$2:$S$2,0))+IF($D$6="Sí",INDEX(costos.acceso,MATCH($D69,vel.SAIB,0),MATCH($D$4,years,0)),0)</f>
        <v>818.6030156705657</v>
      </c>
      <c r="M69" s="34">
        <f t="array" ref="M69">INDEX('Costo SCyD'!$O$9:$S$597,MATCH(M$11&amp;$F$44&amp;M$13&amp;$D69,'Costo SCyD'!$A$9:$A$597&amp;'Costo SCyD'!$B$9:$B$597&amp;'Costo SCyD'!$C$9:$C$597&amp;'Costo SCyD'!$D$9:$D$597,0),MATCH('Resultados Caso II'!$D$4,'Costo SCyD'!$O$2:$S$2,0))+IF($D$6="Sí",INDEX(costos.acceso,MATCH($D69,vel.SAIB,0),MATCH($D$4,years,0)),0)</f>
        <v>938.51115202744529</v>
      </c>
      <c r="N69" s="34">
        <f t="array" ref="N69">INDEX('Costo SCyD'!$O$9:$S$597,MATCH(N$11&amp;$F$44&amp;N$13&amp;$D69,'Costo SCyD'!$A$9:$A$597&amp;'Costo SCyD'!$B$9:$B$597&amp;'Costo SCyD'!$C$9:$C$597&amp;'Costo SCyD'!$D$9:$D$597,0),MATCH('Resultados Caso II'!$D$4,'Costo SCyD'!$O$2:$S$2,0))+IF($D$6="Sí",INDEX(costos.acceso,MATCH($D69,vel.SAIB,0),MATCH($D$4,years,0)),0)</f>
        <v>1047.0803484215735</v>
      </c>
      <c r="O69" s="9"/>
      <c r="P69" s="34">
        <f t="array" ref="P69">INDEX('Costo SCyD'!$O$9:$S$597,MATCH(P$11&amp;$F$44&amp;P$13&amp;$D69,'Costo SCyD'!$A$9:$A$597&amp;'Costo SCyD'!$B$9:$B$597&amp;'Costo SCyD'!$C$9:$C$597&amp;'Costo SCyD'!$D$9:$D$597,0),MATCH('Resultados Caso II'!$D$4,'Costo SCyD'!$O$2:$S$2,0))+IF($D$6="Sí",INDEX(costos.acceso,MATCH($D69,vel.SAIB,0),MATCH($D$4,years,0)),0)</f>
        <v>985.29896000811357</v>
      </c>
      <c r="Q69" s="34">
        <f t="array" ref="Q69">INDEX('Costo SCyD'!$O$9:$S$597,MATCH(Q$11&amp;$F$44&amp;Q$13&amp;$D69,'Costo SCyD'!$A$9:$A$597&amp;'Costo SCyD'!$B$9:$B$597&amp;'Costo SCyD'!$C$9:$C$597&amp;'Costo SCyD'!$D$9:$D$597,0),MATCH('Resultados Caso II'!$D$4,'Costo SCyD'!$O$2:$S$2,0))+IF($D$6="Sí",INDEX(costos.acceso,MATCH($D69,vel.SAIB,0),MATCH($D$4,years,0)),0)</f>
        <v>1093.8296719312166</v>
      </c>
      <c r="R69" s="34">
        <f t="array" ref="R69">INDEX('Costo SCyD'!$O$9:$S$597,MATCH(R$11&amp;$F$44&amp;R$13&amp;$D69,'Costo SCyD'!$A$9:$A$597&amp;'Costo SCyD'!$B$9:$B$597&amp;'Costo SCyD'!$C$9:$C$597&amp;'Costo SCyD'!$D$9:$D$597,0),MATCH('Resultados Caso II'!$D$4,'Costo SCyD'!$O$2:$S$2,0))+IF($D$6="Sí",INDEX(costos.acceso,MATCH($D69,vel.SAIB,0),MATCH($D$4,years,0)),0)</f>
        <v>1254.0527287027446</v>
      </c>
      <c r="S69" s="34">
        <f t="array" ref="S69">INDEX('Costo SCyD'!$O$9:$S$597,MATCH(S$11&amp;$F$44&amp;S$13&amp;$D69,'Costo SCyD'!$A$9:$A$597&amp;'Costo SCyD'!$B$9:$B$597&amp;'Costo SCyD'!$C$9:$C$597&amp;'Costo SCyD'!$D$9:$D$597,0),MATCH('Resultados Caso II'!$D$4,'Costo SCyD'!$O$2:$S$2,0))+IF($D$6="Sí",INDEX(costos.acceso,MATCH($D69,vel.SAIB,0),MATCH($D$4,years,0)),0)</f>
        <v>1399.1245232115211</v>
      </c>
    </row>
  </sheetData>
  <mergeCells count="12">
    <mergeCell ref="F8:I8"/>
    <mergeCell ref="K8:N8"/>
    <mergeCell ref="P8:S8"/>
    <mergeCell ref="F9:I9"/>
    <mergeCell ref="K9:N9"/>
    <mergeCell ref="P9:S9"/>
    <mergeCell ref="F40:I40"/>
    <mergeCell ref="K40:N40"/>
    <mergeCell ref="P40:S40"/>
    <mergeCell ref="F41:I41"/>
    <mergeCell ref="K41:N41"/>
    <mergeCell ref="P41:S41"/>
  </mergeCells>
  <dataValidations disablePrompts="1" count="2">
    <dataValidation type="list" allowBlank="1" showInputMessage="1" showErrorMessage="1" sqref="D4" xr:uid="{9BA79339-28A0-4299-8350-A20A7FB87781}">
      <formula1>years</formula1>
    </dataValidation>
    <dataValidation type="list" allowBlank="1" showInputMessage="1" showErrorMessage="1" sqref="D6" xr:uid="{988458D3-67B6-46F8-8E4B-6FBB2F03046D}">
      <formula1>"Sí,No"</formula1>
    </dataValidation>
  </dataValidations>
  <pageMargins left="0.70866141732283472" right="0.70866141732283472" top="0.51181102362204722" bottom="0.51181102362204722" header="0.51181102362204722" footer="0.35433070866141736"/>
  <pageSetup paperSize="9" orientation="landscape" horizontalDpi="4294967292" verticalDpi="4294967292"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ECEEB889474DA94B9F68B747786921B0" ma:contentTypeVersion="3" ma:contentTypeDescription="Crear nuevo documento." ma:contentTypeScope="" ma:versionID="fa92a7705ac52f45989bcdb2d70098aa">
  <xsd:schema xmlns:xsd="http://www.w3.org/2001/XMLSchema" xmlns:xs="http://www.w3.org/2001/XMLSchema" xmlns:p="http://schemas.microsoft.com/office/2006/metadata/properties" xmlns:ns2="http://schemas.microsoft.com/sharepoint/v4" xmlns:ns3="c346aaa7-98e8-4feb-9325-8bd5c0fa89a4" targetNamespace="http://schemas.microsoft.com/office/2006/metadata/properties" ma:root="true" ma:fieldsID="11643c56b3b49c0f9d61aa58f70f3cb8" ns2:_="" ns3:_="">
    <xsd:import namespace="http://schemas.microsoft.com/sharepoint/v4"/>
    <xsd:import namespace="c346aaa7-98e8-4feb-9325-8bd5c0fa89a4"/>
    <xsd:element name="properties">
      <xsd:complexType>
        <xsd:sequence>
          <xsd:element name="documentManagement">
            <xsd:complexType>
              <xsd:all>
                <xsd:element ref="ns2:IconOverlay"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46aaa7-98e8-4feb-9325-8bd5c0fa89a4" elementFormDefault="qualified">
    <xsd:import namespace="http://schemas.microsoft.com/office/2006/documentManagement/types"/>
    <xsd:import namespace="http://schemas.microsoft.com/office/infopath/2007/PartnerControls"/>
    <xsd:element name="SharedWithUsers" ma:index="9"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Asunto_"/>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IconOverlay xmlns="http://schemas.microsoft.com/sharepoint/v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714F56A-4D69-4649-933C-47934E5C27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4"/>
    <ds:schemaRef ds:uri="c346aaa7-98e8-4feb-9325-8bd5c0fa89a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325D9E3-8E7A-427E-9D17-344D15BFC72D}">
  <ds:schemaRefs>
    <ds:schemaRef ds:uri="http://schemas.microsoft.com/office/infopath/2007/PartnerControls"/>
    <ds:schemaRef ds:uri="http://www.w3.org/XML/1998/namespace"/>
    <ds:schemaRef ds:uri="http://purl.org/dc/dcmitype/"/>
    <ds:schemaRef ds:uri="http://purl.org/dc/elements/1.1/"/>
    <ds:schemaRef ds:uri="http://schemas.microsoft.com/office/2006/documentManagement/types"/>
    <ds:schemaRef ds:uri="http://schemas.openxmlformats.org/package/2006/metadata/core-properties"/>
    <ds:schemaRef ds:uri="http://schemas.microsoft.com/sharepoint/v4"/>
    <ds:schemaRef ds:uri="c346aaa7-98e8-4feb-9325-8bd5c0fa89a4"/>
    <ds:schemaRef ds:uri="http://schemas.microsoft.com/office/2006/metadata/properties"/>
    <ds:schemaRef ds:uri="http://purl.org/dc/terms/"/>
  </ds:schemaRefs>
</ds:datastoreItem>
</file>

<file path=customXml/itemProps3.xml><?xml version="1.0" encoding="utf-8"?>
<ds:datastoreItem xmlns:ds="http://schemas.openxmlformats.org/officeDocument/2006/customXml" ds:itemID="{E003F2F4-9E1A-4FED-8C9F-5FAEE8443CB5}">
  <ds:schemaRefs>
    <ds:schemaRef ds:uri="http://schemas.microsoft.com/sharepoint/v3/contenttype/forms"/>
  </ds:schemaRefs>
</ds:datastoreItem>
</file>

<file path=docMetadata/LabelInfo.xml><?xml version="1.0" encoding="utf-8"?>
<clbl:labelList xmlns:clbl="http://schemas.microsoft.com/office/2020/mipLabelMetadata">
  <clbl:label id="{7f4d25dc-0cb0-4908-89bf-16102a1937e6}" enabled="0" method="" siteId="{7f4d25dc-0cb0-4908-89bf-16102a1937e6}" removed="1"/>
  <clbl:label id="{f2d06fff-1cf9-44fc-a24c-977797e9de2e}" enabled="1" method="Standard" siteId="{090837fc-2949-4d3c-b475-8fe9817d6f7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12</vt:i4>
      </vt:variant>
    </vt:vector>
  </HeadingPairs>
  <TitlesOfParts>
    <vt:vector size="19" baseType="lpstr">
      <vt:lpstr>V</vt:lpstr>
      <vt:lpstr>S</vt:lpstr>
      <vt:lpstr>Listas</vt:lpstr>
      <vt:lpstr>Insumos</vt:lpstr>
      <vt:lpstr>Costo SCyD</vt:lpstr>
      <vt:lpstr>Resultados Caso I</vt:lpstr>
      <vt:lpstr>Resultados Caso II</vt:lpstr>
      <vt:lpstr>calidad.SAIB</vt:lpstr>
      <vt:lpstr>costo.unitario</vt:lpstr>
      <vt:lpstr>costos.acceso</vt:lpstr>
      <vt:lpstr>factor.calidad.SAIB</vt:lpstr>
      <vt:lpstr>factor.simetria.SAIB</vt:lpstr>
      <vt:lpstr>factor.vel.SAIB</vt:lpstr>
      <vt:lpstr>indice.tiempo</vt:lpstr>
      <vt:lpstr>Network_minutes_per_Mbps</vt:lpstr>
      <vt:lpstr>niveles.desagregacion</vt:lpstr>
      <vt:lpstr>simetria.SAIB</vt:lpstr>
      <vt:lpstr>vel.SAIB</vt:lpstr>
      <vt:lpstr>years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2024-12-13T15:58:03Z</dcterms:created>
  <dcterms:modified xsi:type="dcterms:W3CDTF">2025-11-27T15:41:25Z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0x010100ECEEB889474DA94B9F68B747786921B0</vt:lpwstr>
  </property>
  <property fmtid="{D5CDD505-2E9C-101B-9397-08002B2CF9AE}" pid="3" name="GVData">
    <vt:lpwstr>ew0KICAiZG9jSUQiOiAiNmZiYTU1ZTctYjRhMy00Nzc2LTk1NmYtNmMzMWY1MDBkZDk2Ig0KfQ==</vt:lpwstr>
  </property>
  <property fmtid="{D5CDD505-2E9C-101B-9397-08002B2CF9AE}" pid="4" name="GVData0">
    <vt:lpwstr>(end)</vt:lpwstr>
  </property>
</Properties>
</file>